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195" windowHeight="11055" activeTab="0"/>
  </bookViews>
  <sheets>
    <sheet name="compute" sheetId="1" r:id="rId1"/>
    <sheet name="set" sheetId="2" r:id="rId2"/>
  </sheets>
  <definedNames>
    <definedName name="_xlnm.Print_Area" localSheetId="0">'compute'!$A$1:$Q$64</definedName>
  </definedNames>
  <calcPr fullCalcOnLoad="1"/>
</workbook>
</file>

<file path=xl/sharedStrings.xml><?xml version="1.0" encoding="utf-8"?>
<sst xmlns="http://schemas.openxmlformats.org/spreadsheetml/2006/main" count="229" uniqueCount="63">
  <si>
    <t>1. ค่าเบี้ยเลี้ยง</t>
  </si>
  <si>
    <t>คน</t>
  </si>
  <si>
    <t>วัน</t>
  </si>
  <si>
    <t>บาท</t>
  </si>
  <si>
    <t>เดินทางไปวันที่</t>
  </si>
  <si>
    <t>เวลา</t>
  </si>
  <si>
    <t>ชม.</t>
  </si>
  <si>
    <t>รวมจำนวน</t>
  </si>
  <si>
    <t>เดือน</t>
  </si>
  <si>
    <t>ปี</t>
  </si>
  <si>
    <t>รวม</t>
  </si>
  <si>
    <t>นาที</t>
  </si>
  <si>
    <t>นาฬิกา</t>
  </si>
  <si>
    <t>2. ค่าที่พัก</t>
  </si>
  <si>
    <t>เลี้ยงอาหาร</t>
  </si>
  <si>
    <t>3. ค่าพาหนะ</t>
  </si>
  <si>
    <t>เดินทางจาก</t>
  </si>
  <si>
    <t>4. อื่นๆ</t>
  </si>
  <si>
    <t>รวมทั้งสิ้น</t>
  </si>
  <si>
    <t>ประเภท</t>
  </si>
  <si>
    <t>จำนวนคนไปราชการ</t>
  </si>
  <si>
    <t>คิดเป็น</t>
  </si>
  <si>
    <t>แบบประมาณการขอยืมเงินงบประมาณ</t>
  </si>
  <si>
    <t>ถึง</t>
  </si>
  <si>
    <t>เป็นเงิน</t>
  </si>
  <si>
    <t>ช</t>
  </si>
  <si>
    <t>ญ</t>
  </si>
  <si>
    <t>ห้อง</t>
  </si>
  <si>
    <t>ห้อง)</t>
  </si>
  <si>
    <t>ไปราชการ</t>
  </si>
  <si>
    <t>มื้อ (ทั้งโครงการ)</t>
  </si>
  <si>
    <t>* กรอกเฉพาะพื้นที่สีเหลือง</t>
  </si>
  <si>
    <t>โดย</t>
  </si>
  <si>
    <t>ไป-กลับ</t>
  </si>
  <si>
    <t>* ประเภทระบุเป็น ไปราชการ/ ประชุมสัมนา/ ฝึกอบรม</t>
  </si>
  <si>
    <t>จำนวนรวม</t>
  </si>
  <si>
    <t>รายการ</t>
  </si>
  <si>
    <t>* กำหนดปีที่ชีต set</t>
  </si>
  <si>
    <t>ประชุมสัมนา</t>
  </si>
  <si>
    <t>ฝึกอบรม</t>
  </si>
  <si>
    <t>วันที่พัก</t>
  </si>
  <si>
    <t>วันที่ออก</t>
  </si>
  <si>
    <t>if</t>
  </si>
  <si>
    <t>(หรือเหมาจ่ายทั้งโครงการ</t>
  </si>
  <si>
    <t>ให้กรอกหัวข้อนี้ที่เดียว)</t>
  </si>
  <si>
    <t>(หากเหมาจ่ายทั้งโครงการข้อ 2.2</t>
  </si>
  <si>
    <t>ไม่ต้องกรอกหัวข้อนี้)</t>
  </si>
  <si>
    <t>[เหมาจ่ายภายในจังหวัด]</t>
  </si>
  <si>
    <t>[เหมาจ่ายภายนอกจังหวัด]</t>
  </si>
  <si>
    <t>[กรณีคืนเดินทางไป]</t>
  </si>
  <si>
    <t>[กรณีคืนเดินทางกลับ]</t>
  </si>
  <si>
    <t>[จ่ายจริง]</t>
  </si>
  <si>
    <t>กรณีเหมารถ</t>
  </si>
  <si>
    <t>คันละ</t>
  </si>
  <si>
    <t>จำนวนคัน</t>
  </si>
  <si>
    <t>(จำนวนห้องพัก =</t>
  </si>
  <si>
    <t>(คิดรวมจำนวนคนไปราชการทุกคน)</t>
  </si>
  <si>
    <t>ศึกษาดูงาน</t>
  </si>
  <si>
    <t>รวมค่าที่พัก</t>
  </si>
  <si>
    <t>เที่ยวเดียว</t>
  </si>
  <si>
    <t>x2</t>
  </si>
  <si>
    <t>(จำนวนห้องที่คำนวณ</t>
  </si>
  <si>
    <t>เดินทางกลับถึงวันที่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</si>
</sst>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i/>
      <sz val="9"/>
      <color indexed="8"/>
      <name val="Tahoma"/>
      <family val="2"/>
    </font>
    <font>
      <sz val="10"/>
      <color indexed="9"/>
      <name val="Tahoma"/>
      <family val="2"/>
    </font>
    <font>
      <b/>
      <sz val="9"/>
      <color indexed="8"/>
      <name val="Tahoma"/>
      <family val="2"/>
    </font>
    <font>
      <u val="single"/>
      <sz val="9"/>
      <color indexed="10"/>
      <name val="Tahoma"/>
      <family val="2"/>
    </font>
    <font>
      <sz val="9"/>
      <color indexed="10"/>
      <name val="Tahoma"/>
      <family val="2"/>
    </font>
    <font>
      <sz val="11"/>
      <name val="Tahoma"/>
      <family val="2"/>
    </font>
    <font>
      <b/>
      <sz val="9"/>
      <color indexed="60"/>
      <name val="Tahoma"/>
      <family val="2"/>
    </font>
    <font>
      <i/>
      <sz val="9"/>
      <color indexed="6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u val="single"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b/>
      <sz val="9"/>
      <color rgb="FFC00000"/>
      <name val="Calibri"/>
      <family val="2"/>
    </font>
    <font>
      <i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2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0" xfId="0" applyFill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Fill="1" applyBorder="1" applyAlignment="1">
      <alignment horizontal="center"/>
    </xf>
    <xf numFmtId="18" fontId="48" fillId="0" borderId="0" xfId="0" applyNumberFormat="1" applyFont="1" applyFill="1" applyBorder="1" applyAlignment="1">
      <alignment/>
    </xf>
    <xf numFmtId="22" fontId="48" fillId="0" borderId="0" xfId="0" applyNumberFormat="1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49" fillId="32" borderId="0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50" fillId="0" borderId="10" xfId="0" applyFont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 vertical="center" wrapText="1"/>
      <protection/>
    </xf>
    <xf numFmtId="0" fontId="47" fillId="7" borderId="17" xfId="0" applyFont="1" applyFill="1" applyBorder="1" applyAlignment="1" applyProtection="1">
      <alignment horizontal="center"/>
      <protection/>
    </xf>
    <xf numFmtId="0" fontId="47" fillId="7" borderId="18" xfId="0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7" fillId="32" borderId="10" xfId="0" applyFont="1" applyFill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47" fillId="7" borderId="10" xfId="0" applyFont="1" applyFill="1" applyBorder="1" applyAlignment="1" applyProtection="1">
      <alignment/>
      <protection/>
    </xf>
    <xf numFmtId="0" fontId="47" fillId="7" borderId="12" xfId="0" applyFont="1" applyFill="1" applyBorder="1" applyAlignment="1" applyProtection="1">
      <alignment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/>
      <protection/>
    </xf>
    <xf numFmtId="0" fontId="47" fillId="10" borderId="10" xfId="0" applyFont="1" applyFill="1" applyBorder="1" applyAlignment="1" applyProtection="1">
      <alignment/>
      <protection/>
    </xf>
    <xf numFmtId="0" fontId="47" fillId="10" borderId="10" xfId="0" applyFont="1" applyFill="1" applyBorder="1" applyAlignment="1" applyProtection="1">
      <alignment horizontal="center"/>
      <protection/>
    </xf>
    <xf numFmtId="0" fontId="47" fillId="32" borderId="12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left"/>
      <protection/>
    </xf>
    <xf numFmtId="0" fontId="47" fillId="12" borderId="10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 horizontal="left"/>
      <protection/>
    </xf>
    <xf numFmtId="0" fontId="50" fillId="33" borderId="0" xfId="0" applyFont="1" applyFill="1" applyAlignment="1" applyProtection="1">
      <alignment/>
      <protection/>
    </xf>
    <xf numFmtId="0" fontId="47" fillId="33" borderId="2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50" fillId="33" borderId="12" xfId="0" applyFont="1" applyFill="1" applyBorder="1" applyAlignment="1" applyProtection="1">
      <alignment horizontal="center"/>
      <protection/>
    </xf>
    <xf numFmtId="0" fontId="50" fillId="33" borderId="20" xfId="0" applyFont="1" applyFill="1" applyBorder="1" applyAlignment="1" applyProtection="1">
      <alignment/>
      <protection/>
    </xf>
    <xf numFmtId="0" fontId="47" fillId="33" borderId="21" xfId="0" applyFont="1" applyFill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47" fillId="32" borderId="18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right"/>
      <protection/>
    </xf>
    <xf numFmtId="0" fontId="47" fillId="34" borderId="10" xfId="0" applyFont="1" applyFill="1" applyBorder="1" applyAlignment="1" applyProtection="1">
      <alignment/>
      <protection/>
    </xf>
    <xf numFmtId="0" fontId="47" fillId="32" borderId="22" xfId="0" applyFont="1" applyFill="1" applyBorder="1" applyAlignment="1" applyProtection="1">
      <alignment horizontal="left"/>
      <protection locked="0"/>
    </xf>
    <xf numFmtId="0" fontId="47" fillId="7" borderId="23" xfId="0" applyFont="1" applyFill="1" applyBorder="1" applyAlignment="1" applyProtection="1">
      <alignment horizontal="center"/>
      <protection/>
    </xf>
    <xf numFmtId="0" fontId="47" fillId="7" borderId="10" xfId="0" applyFont="1" applyFill="1" applyBorder="1" applyAlignment="1" applyProtection="1">
      <alignment horizontal="center"/>
      <protection/>
    </xf>
    <xf numFmtId="0" fontId="47" fillId="2" borderId="10" xfId="0" applyFont="1" applyFill="1" applyBorder="1" applyAlignment="1" applyProtection="1">
      <alignment/>
      <protection/>
    </xf>
    <xf numFmtId="0" fontId="47" fillId="7" borderId="24" xfId="0" applyFont="1" applyFill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32" borderId="22" xfId="0" applyFont="1" applyFill="1" applyBorder="1" applyAlignment="1" applyProtection="1">
      <alignment/>
      <protection locked="0"/>
    </xf>
    <xf numFmtId="0" fontId="47" fillId="32" borderId="18" xfId="0" applyFont="1" applyFill="1" applyBorder="1" applyAlignment="1" applyProtection="1">
      <alignment horizontal="right"/>
      <protection locked="0"/>
    </xf>
    <xf numFmtId="0" fontId="50" fillId="0" borderId="10" xfId="0" applyFont="1" applyBorder="1" applyAlignment="1" applyProtection="1">
      <alignment vertical="center" wrapText="1"/>
      <protection/>
    </xf>
    <xf numFmtId="0" fontId="47" fillId="7" borderId="10" xfId="0" applyFont="1" applyFill="1" applyBorder="1" applyAlignment="1">
      <alignment/>
    </xf>
    <xf numFmtId="0" fontId="47" fillId="0" borderId="12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47" fillId="32" borderId="1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47" fillId="32" borderId="22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47" fillId="32" borderId="18" xfId="0" applyFont="1" applyFill="1" applyBorder="1" applyAlignment="1" applyProtection="1">
      <alignment horizontal="left"/>
      <protection locked="0"/>
    </xf>
    <xf numFmtId="0" fontId="47" fillId="32" borderId="10" xfId="0" applyFont="1" applyFill="1" applyBorder="1" applyAlignment="1" applyProtection="1">
      <alignment horizontal="left"/>
      <protection locked="0"/>
    </xf>
    <xf numFmtId="0" fontId="47" fillId="32" borderId="12" xfId="0" applyFont="1" applyFill="1" applyBorder="1" applyAlignment="1" applyProtection="1">
      <alignment horizontal="left"/>
      <protection locked="0"/>
    </xf>
    <xf numFmtId="0" fontId="47" fillId="7" borderId="23" xfId="0" applyFont="1" applyFill="1" applyBorder="1" applyAlignment="1" applyProtection="1">
      <alignment horizontal="center"/>
      <protection/>
    </xf>
    <xf numFmtId="0" fontId="47" fillId="7" borderId="25" xfId="0" applyFont="1" applyFill="1" applyBorder="1" applyAlignment="1" applyProtection="1">
      <alignment horizontal="center"/>
      <protection/>
    </xf>
    <xf numFmtId="0" fontId="47" fillId="7" borderId="12" xfId="0" applyFont="1" applyFill="1" applyBorder="1" applyAlignment="1" applyProtection="1">
      <alignment horizontal="left"/>
      <protection/>
    </xf>
    <xf numFmtId="0" fontId="47" fillId="7" borderId="20" xfId="0" applyFont="1" applyFill="1" applyBorder="1" applyAlignment="1" applyProtection="1">
      <alignment horizontal="left"/>
      <protection/>
    </xf>
    <xf numFmtId="0" fontId="47" fillId="12" borderId="12" xfId="0" applyFont="1" applyFill="1" applyBorder="1" applyAlignment="1" applyProtection="1">
      <alignment horizontal="center"/>
      <protection/>
    </xf>
    <xf numFmtId="0" fontId="47" fillId="12" borderId="20" xfId="0" applyFont="1" applyFill="1" applyBorder="1" applyAlignment="1" applyProtection="1">
      <alignment horizontal="center"/>
      <protection/>
    </xf>
    <xf numFmtId="0" fontId="47" fillId="12" borderId="21" xfId="0" applyFont="1" applyFill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center"/>
      <protection/>
    </xf>
    <xf numFmtId="0" fontId="47" fillId="2" borderId="12" xfId="0" applyFont="1" applyFill="1" applyBorder="1" applyAlignment="1" applyProtection="1">
      <alignment horizontal="center"/>
      <protection/>
    </xf>
    <xf numFmtId="0" fontId="47" fillId="2" borderId="21" xfId="0" applyFont="1" applyFill="1" applyBorder="1" applyAlignment="1" applyProtection="1">
      <alignment horizontal="center"/>
      <protection/>
    </xf>
    <xf numFmtId="0" fontId="40" fillId="0" borderId="12" xfId="0" applyFont="1" applyFill="1" applyBorder="1" applyAlignment="1" applyProtection="1">
      <alignment horizontal="center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7" fillId="7" borderId="12" xfId="0" applyFont="1" applyFill="1" applyBorder="1" applyAlignment="1" applyProtection="1">
      <alignment horizontal="center"/>
      <protection/>
    </xf>
    <xf numFmtId="0" fontId="47" fillId="7" borderId="20" xfId="0" applyFont="1" applyFill="1" applyBorder="1" applyAlignment="1" applyProtection="1">
      <alignment horizontal="center"/>
      <protection/>
    </xf>
    <xf numFmtId="0" fontId="47" fillId="7" borderId="21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7" borderId="13" xfId="0" applyFont="1" applyFill="1" applyBorder="1" applyAlignment="1" applyProtection="1">
      <alignment horizontal="center"/>
      <protection/>
    </xf>
    <xf numFmtId="0" fontId="47" fillId="7" borderId="26" xfId="0" applyFont="1" applyFill="1" applyBorder="1" applyAlignment="1" applyProtection="1">
      <alignment horizontal="center"/>
      <protection/>
    </xf>
    <xf numFmtId="0" fontId="47" fillId="32" borderId="20" xfId="0" applyFont="1" applyFill="1" applyBorder="1" applyAlignment="1" applyProtection="1">
      <alignment horizontal="left"/>
      <protection locked="0"/>
    </xf>
    <xf numFmtId="187" fontId="47" fillId="34" borderId="12" xfId="33" applyNumberFormat="1" applyFont="1" applyFill="1" applyBorder="1" applyAlignment="1" applyProtection="1">
      <alignment horizontal="right"/>
      <protection/>
    </xf>
    <xf numFmtId="187" fontId="47" fillId="34" borderId="21" xfId="33" applyNumberFormat="1" applyFont="1" applyFill="1" applyBorder="1" applyAlignment="1" applyProtection="1">
      <alignment horizontal="right"/>
      <protection/>
    </xf>
    <xf numFmtId="0" fontId="47" fillId="32" borderId="12" xfId="0" applyFont="1" applyFill="1" applyBorder="1" applyAlignment="1" applyProtection="1">
      <alignment horizontal="center"/>
      <protection locked="0"/>
    </xf>
    <xf numFmtId="0" fontId="47" fillId="32" borderId="2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16</xdr:row>
      <xdr:rowOff>57150</xdr:rowOff>
    </xdr:from>
    <xdr:to>
      <xdr:col>1</xdr:col>
      <xdr:colOff>600075</xdr:colOff>
      <xdr:row>20</xdr:row>
      <xdr:rowOff>133350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514350" y="2476500"/>
          <a:ext cx="133350" cy="647700"/>
        </a:xfrm>
        <a:prstGeom prst="leftBrace">
          <a:avLst>
            <a:gd name="adj" fmla="val -484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66675</xdr:rowOff>
    </xdr:from>
    <xdr:to>
      <xdr:col>1</xdr:col>
      <xdr:colOff>590550</xdr:colOff>
      <xdr:row>27</xdr:row>
      <xdr:rowOff>142875</xdr:rowOff>
    </xdr:to>
    <xdr:sp>
      <xdr:nvSpPr>
        <xdr:cNvPr id="2" name="วงเล็บปีกกาซ้าย 2"/>
        <xdr:cNvSpPr>
          <a:spLocks/>
        </xdr:cNvSpPr>
      </xdr:nvSpPr>
      <xdr:spPr>
        <a:xfrm>
          <a:off x="504825" y="3486150"/>
          <a:ext cx="133350" cy="647700"/>
        </a:xfrm>
        <a:prstGeom prst="leftBrace">
          <a:avLst>
            <a:gd name="adj" fmla="val -484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30</xdr:row>
      <xdr:rowOff>47625</xdr:rowOff>
    </xdr:from>
    <xdr:to>
      <xdr:col>1</xdr:col>
      <xdr:colOff>590550</xdr:colOff>
      <xdr:row>34</xdr:row>
      <xdr:rowOff>123825</xdr:rowOff>
    </xdr:to>
    <xdr:sp>
      <xdr:nvSpPr>
        <xdr:cNvPr id="3" name="วงเล็บปีกกาซ้าย 3"/>
        <xdr:cNvSpPr>
          <a:spLocks/>
        </xdr:cNvSpPr>
      </xdr:nvSpPr>
      <xdr:spPr>
        <a:xfrm>
          <a:off x="504825" y="4467225"/>
          <a:ext cx="133350" cy="647700"/>
        </a:xfrm>
        <a:prstGeom prst="leftBrace">
          <a:avLst>
            <a:gd name="adj" fmla="val -484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37</xdr:row>
      <xdr:rowOff>57150</xdr:rowOff>
    </xdr:from>
    <xdr:to>
      <xdr:col>1</xdr:col>
      <xdr:colOff>590550</xdr:colOff>
      <xdr:row>41</xdr:row>
      <xdr:rowOff>133350</xdr:rowOff>
    </xdr:to>
    <xdr:sp>
      <xdr:nvSpPr>
        <xdr:cNvPr id="4" name="วงเล็บปีกกาซ้าย 4"/>
        <xdr:cNvSpPr>
          <a:spLocks/>
        </xdr:cNvSpPr>
      </xdr:nvSpPr>
      <xdr:spPr>
        <a:xfrm>
          <a:off x="504825" y="5476875"/>
          <a:ext cx="133350" cy="647700"/>
        </a:xfrm>
        <a:prstGeom prst="leftBrace">
          <a:avLst>
            <a:gd name="adj" fmla="val -484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50"/>
  <sheetViews>
    <sheetView tabSelected="1" view="pageLayout" zoomScale="120" zoomScaleNormal="110" zoomScalePageLayoutView="120" workbookViewId="0" topLeftCell="A1">
      <selection activeCell="G3" sqref="G3"/>
    </sheetView>
  </sheetViews>
  <sheetFormatPr defaultColWidth="9.140625" defaultRowHeight="15"/>
  <cols>
    <col min="1" max="1" width="0.71875" style="0" customWidth="1"/>
    <col min="2" max="2" width="9.57421875" style="0" customWidth="1"/>
    <col min="3" max="4" width="3.421875" style="0" customWidth="1"/>
    <col min="5" max="5" width="3.28125" style="0" customWidth="1"/>
    <col min="6" max="6" width="2.57421875" style="0" bestFit="1" customWidth="1"/>
    <col min="7" max="7" width="4.8515625" style="0" customWidth="1"/>
    <col min="8" max="8" width="4.7109375" style="0" customWidth="1"/>
    <col min="9" max="9" width="8.421875" style="0" customWidth="1"/>
    <col min="10" max="10" width="6.421875" style="0" customWidth="1"/>
    <col min="11" max="11" width="12.57421875" style="0" customWidth="1"/>
    <col min="12" max="12" width="6.421875" style="1" customWidth="1"/>
    <col min="13" max="13" width="7.7109375" style="0" bestFit="1" customWidth="1"/>
    <col min="14" max="14" width="6.00390625" style="0" customWidth="1"/>
    <col min="15" max="15" width="4.8515625" style="1" customWidth="1"/>
    <col min="16" max="16" width="5.421875" style="0" customWidth="1"/>
    <col min="17" max="17" width="3.57421875" style="0" bestFit="1" customWidth="1"/>
    <col min="18" max="18" width="4.421875" style="14" bestFit="1" customWidth="1"/>
    <col min="19" max="19" width="2.421875" style="14" customWidth="1"/>
    <col min="20" max="20" width="3.140625" style="23" customWidth="1"/>
    <col min="21" max="21" width="17.140625" style="23" bestFit="1" customWidth="1"/>
    <col min="22" max="22" width="18.8515625" style="23" customWidth="1"/>
    <col min="23" max="23" width="4.8515625" style="23" customWidth="1"/>
    <col min="24" max="24" width="12.28125" style="23" bestFit="1" customWidth="1"/>
    <col min="25" max="25" width="9.00390625" style="23" customWidth="1"/>
  </cols>
  <sheetData>
    <row r="1" spans="1:33" ht="14.25">
      <c r="A1" s="112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91"/>
      <c r="S1" s="91"/>
      <c r="T1" s="15"/>
      <c r="U1" s="25" t="s">
        <v>31</v>
      </c>
      <c r="V1" s="25"/>
      <c r="W1" s="15"/>
      <c r="X1" s="88" t="s">
        <v>29</v>
      </c>
      <c r="Y1" s="87"/>
      <c r="Z1" s="87"/>
      <c r="AA1" s="87"/>
      <c r="AB1" s="87"/>
      <c r="AC1" s="16"/>
      <c r="AD1" s="85"/>
      <c r="AE1" s="85"/>
      <c r="AF1" s="84"/>
      <c r="AG1" s="84"/>
    </row>
    <row r="2" spans="1:33" ht="11.25" customHeight="1">
      <c r="A2" s="14"/>
      <c r="B2" s="34" t="s">
        <v>19</v>
      </c>
      <c r="C2" s="97" t="s">
        <v>29</v>
      </c>
      <c r="D2" s="122"/>
      <c r="E2" s="122"/>
      <c r="F2" s="122"/>
      <c r="G2" s="35"/>
      <c r="H2" s="35"/>
      <c r="I2" s="35"/>
      <c r="J2" s="35"/>
      <c r="K2" s="35"/>
      <c r="L2" s="35"/>
      <c r="M2" s="35"/>
      <c r="N2" s="35"/>
      <c r="O2" s="35"/>
      <c r="P2" s="36"/>
      <c r="Q2" s="37"/>
      <c r="R2" s="128"/>
      <c r="S2" s="128"/>
      <c r="T2" s="15"/>
      <c r="U2" s="25" t="s">
        <v>34</v>
      </c>
      <c r="V2" s="25"/>
      <c r="W2" s="15"/>
      <c r="X2" s="88" t="s">
        <v>38</v>
      </c>
      <c r="Y2" s="87"/>
      <c r="Z2" s="87"/>
      <c r="AA2" s="87"/>
      <c r="AB2" s="87"/>
      <c r="AC2" s="16"/>
      <c r="AD2" s="85"/>
      <c r="AE2" s="85"/>
      <c r="AF2" s="84"/>
      <c r="AG2" s="84"/>
    </row>
    <row r="3" spans="1:33" ht="11.25" customHeight="1">
      <c r="A3" s="14"/>
      <c r="B3" s="38" t="s">
        <v>20</v>
      </c>
      <c r="C3" s="36"/>
      <c r="D3" s="36"/>
      <c r="E3" s="36"/>
      <c r="F3" s="36" t="s">
        <v>25</v>
      </c>
      <c r="G3" s="39"/>
      <c r="H3" s="36"/>
      <c r="I3" s="36"/>
      <c r="J3" s="36"/>
      <c r="K3" s="36"/>
      <c r="L3" s="35"/>
      <c r="M3" s="36"/>
      <c r="N3" s="36"/>
      <c r="O3" s="35"/>
      <c r="P3" s="36"/>
      <c r="Q3" s="37"/>
      <c r="R3" s="50"/>
      <c r="S3" s="50"/>
      <c r="T3" s="17">
        <f>ROUNDDOWN((G3/2),0)</f>
        <v>0</v>
      </c>
      <c r="U3" s="17">
        <f>MOD(G3,2)</f>
        <v>0</v>
      </c>
      <c r="V3" s="18"/>
      <c r="W3" s="15"/>
      <c r="X3" s="88" t="s">
        <v>39</v>
      </c>
      <c r="Y3" s="87"/>
      <c r="Z3" s="87"/>
      <c r="AA3" s="87"/>
      <c r="AB3" s="87"/>
      <c r="AC3" s="16"/>
      <c r="AD3" s="85"/>
      <c r="AE3" s="85"/>
      <c r="AF3" s="84"/>
      <c r="AG3" s="84"/>
    </row>
    <row r="4" spans="1:33" ht="11.25" customHeight="1">
      <c r="A4" s="14"/>
      <c r="B4" s="36"/>
      <c r="C4" s="37"/>
      <c r="D4" s="36"/>
      <c r="E4" s="36"/>
      <c r="F4" s="36" t="s">
        <v>26</v>
      </c>
      <c r="G4" s="39"/>
      <c r="H4" s="36"/>
      <c r="I4" s="36"/>
      <c r="J4" s="36"/>
      <c r="K4" s="36"/>
      <c r="L4" s="35"/>
      <c r="M4" s="36"/>
      <c r="N4" s="36"/>
      <c r="O4" s="35"/>
      <c r="P4" s="36"/>
      <c r="Q4" s="37"/>
      <c r="R4" s="50"/>
      <c r="S4" s="50"/>
      <c r="T4" s="17">
        <f>ROUNDDOWN((G4/2),0)</f>
        <v>0</v>
      </c>
      <c r="U4" s="17">
        <f>MOD(G4,2)</f>
        <v>0</v>
      </c>
      <c r="V4" s="18"/>
      <c r="W4" s="15"/>
      <c r="X4" s="87" t="s">
        <v>57</v>
      </c>
      <c r="Y4" s="87"/>
      <c r="Z4" s="87"/>
      <c r="AA4" s="87"/>
      <c r="AB4" s="87"/>
      <c r="AC4" s="16"/>
      <c r="AD4" s="85"/>
      <c r="AE4" s="85"/>
      <c r="AF4" s="84"/>
      <c r="AG4" s="84"/>
    </row>
    <row r="5" spans="1:33" ht="11.25" customHeight="1">
      <c r="A5" s="14"/>
      <c r="B5" s="36" t="str">
        <f>"รวม = "&amp;T3+T4&amp;" คู่ (ชายเศษ "&amp;U3&amp;" หญิงเศษ "&amp;U4&amp;")"</f>
        <v>รวม = 0 คู่ (ชายเศษ 0 หญิงเศษ 0)</v>
      </c>
      <c r="C5" s="37"/>
      <c r="D5" s="36"/>
      <c r="E5" s="36"/>
      <c r="F5" s="36"/>
      <c r="G5" s="38"/>
      <c r="H5" s="36"/>
      <c r="I5" s="36" t="s">
        <v>35</v>
      </c>
      <c r="J5" s="35">
        <f>G3+G4</f>
        <v>0</v>
      </c>
      <c r="K5" s="36" t="s">
        <v>1</v>
      </c>
      <c r="L5" s="35"/>
      <c r="M5" s="36"/>
      <c r="N5" s="36"/>
      <c r="O5" s="35"/>
      <c r="P5" s="36"/>
      <c r="Q5" s="37"/>
      <c r="R5" s="128"/>
      <c r="S5" s="128"/>
      <c r="T5" s="15"/>
      <c r="U5" s="15"/>
      <c r="V5" s="15"/>
      <c r="W5" s="15"/>
      <c r="X5" s="87"/>
      <c r="Y5" s="87"/>
      <c r="Z5" s="87"/>
      <c r="AA5" s="87"/>
      <c r="AB5" s="87"/>
      <c r="AC5" s="16"/>
      <c r="AD5" s="85"/>
      <c r="AE5" s="85"/>
      <c r="AF5" s="84"/>
      <c r="AG5" s="84"/>
    </row>
    <row r="6" spans="1:33" ht="11.25" customHeight="1">
      <c r="A6" s="14"/>
      <c r="B6" s="27" t="s">
        <v>55</v>
      </c>
      <c r="C6" s="40"/>
      <c r="D6" s="107">
        <f>T3+T4+U3+U4</f>
        <v>0</v>
      </c>
      <c r="E6" s="108"/>
      <c r="F6" s="109"/>
      <c r="G6" s="41" t="s">
        <v>28</v>
      </c>
      <c r="H6" s="36"/>
      <c r="I6" s="36"/>
      <c r="J6" s="36"/>
      <c r="K6" s="36"/>
      <c r="L6" s="35"/>
      <c r="M6" s="36"/>
      <c r="N6" s="36"/>
      <c r="O6" s="35"/>
      <c r="P6" s="36"/>
      <c r="Q6" s="37"/>
      <c r="R6" s="128"/>
      <c r="S6" s="128"/>
      <c r="T6" s="15"/>
      <c r="U6" s="15"/>
      <c r="V6" s="15"/>
      <c r="W6" s="15"/>
      <c r="X6" s="87"/>
      <c r="Y6" s="87"/>
      <c r="Z6" s="87"/>
      <c r="AA6" s="87"/>
      <c r="AB6" s="87"/>
      <c r="AC6" s="16"/>
      <c r="AD6" s="85"/>
      <c r="AE6" s="85"/>
      <c r="AF6" s="84"/>
      <c r="AG6" s="84"/>
    </row>
    <row r="7" spans="1:33" ht="15" customHeight="1">
      <c r="A7" s="14"/>
      <c r="B7" s="42" t="s">
        <v>0</v>
      </c>
      <c r="C7" s="43"/>
      <c r="D7" s="114"/>
      <c r="E7" s="115"/>
      <c r="F7" s="115"/>
      <c r="G7" s="115"/>
      <c r="H7" s="115"/>
      <c r="I7" s="115"/>
      <c r="J7" s="116"/>
      <c r="K7" s="36"/>
      <c r="L7" s="35" t="s">
        <v>2</v>
      </c>
      <c r="M7" s="35" t="s">
        <v>8</v>
      </c>
      <c r="N7" s="35" t="s">
        <v>9</v>
      </c>
      <c r="O7" s="35"/>
      <c r="P7" s="35" t="s">
        <v>12</v>
      </c>
      <c r="Q7" s="44" t="s">
        <v>11</v>
      </c>
      <c r="R7" s="129"/>
      <c r="S7" s="129"/>
      <c r="T7" s="15"/>
      <c r="U7" s="25" t="s">
        <v>37</v>
      </c>
      <c r="V7" s="15"/>
      <c r="W7" s="15"/>
      <c r="X7" s="87"/>
      <c r="Y7" s="87"/>
      <c r="Z7" s="87"/>
      <c r="AA7" s="87"/>
      <c r="AB7" s="87" t="s">
        <v>42</v>
      </c>
      <c r="AC7" s="16"/>
      <c r="AD7" s="85"/>
      <c r="AE7" s="85"/>
      <c r="AF7" s="84"/>
      <c r="AG7" s="84"/>
    </row>
    <row r="8" spans="1:33" ht="11.25" customHeight="1">
      <c r="A8" s="14"/>
      <c r="B8" s="36"/>
      <c r="C8" s="39"/>
      <c r="D8" s="36" t="s">
        <v>1</v>
      </c>
      <c r="E8" s="45">
        <f>L13</f>
        <v>0</v>
      </c>
      <c r="F8" s="36" t="s">
        <v>2</v>
      </c>
      <c r="G8" s="38">
        <v>270</v>
      </c>
      <c r="H8" s="36" t="s">
        <v>3</v>
      </c>
      <c r="I8" s="46">
        <f>AB8</f>
        <v>0</v>
      </c>
      <c r="J8" s="36" t="s">
        <v>3</v>
      </c>
      <c r="K8" s="36" t="s">
        <v>4</v>
      </c>
      <c r="L8" s="39"/>
      <c r="M8" s="39"/>
      <c r="N8" s="47">
        <f>set!B1</f>
        <v>2559</v>
      </c>
      <c r="O8" s="35" t="s">
        <v>5</v>
      </c>
      <c r="P8" s="39"/>
      <c r="Q8" s="48"/>
      <c r="R8" s="92">
        <f>N8-543</f>
        <v>2016</v>
      </c>
      <c r="S8" s="92"/>
      <c r="T8" s="19">
        <f>DATE(R8,M8,L8)</f>
        <v>42338</v>
      </c>
      <c r="U8" s="20">
        <f>TIME(P8,Q8,0)</f>
        <v>0</v>
      </c>
      <c r="V8" s="21">
        <f>T8+U8</f>
        <v>42338</v>
      </c>
      <c r="W8" s="15"/>
      <c r="X8" s="87">
        <f>INT(V9-V8)*24+(((V9-V8)-INT(V9-V8))/0.04166666)</f>
        <v>0</v>
      </c>
      <c r="Y8" s="87"/>
      <c r="Z8" s="87">
        <v>135</v>
      </c>
      <c r="AA8" s="29">
        <f>(G8*E8*C8)-(G8/3*L14*C8)</f>
        <v>0</v>
      </c>
      <c r="AB8" s="87">
        <f>IF(O14="*เบี้ยเลี้ยงครึ่งวัน",(Z8*C8)+AA8,AA8)</f>
        <v>0</v>
      </c>
      <c r="AC8" s="90"/>
      <c r="AD8" s="90"/>
      <c r="AE8" s="90"/>
      <c r="AF8" s="84"/>
      <c r="AG8" s="84"/>
    </row>
    <row r="9" spans="1:33" ht="11.25" customHeight="1">
      <c r="A9" s="14"/>
      <c r="B9" s="36"/>
      <c r="C9" s="39"/>
      <c r="D9" s="36" t="s">
        <v>1</v>
      </c>
      <c r="E9" s="45">
        <f>L13</f>
        <v>0</v>
      </c>
      <c r="F9" s="36" t="s">
        <v>2</v>
      </c>
      <c r="G9" s="38">
        <v>240</v>
      </c>
      <c r="H9" s="36" t="s">
        <v>3</v>
      </c>
      <c r="I9" s="46">
        <f>AB9</f>
        <v>0</v>
      </c>
      <c r="J9" s="36" t="s">
        <v>3</v>
      </c>
      <c r="K9" s="36" t="s">
        <v>62</v>
      </c>
      <c r="L9" s="39"/>
      <c r="M9" s="39"/>
      <c r="N9" s="47">
        <f>set!B1</f>
        <v>2559</v>
      </c>
      <c r="O9" s="35" t="s">
        <v>5</v>
      </c>
      <c r="P9" s="39"/>
      <c r="Q9" s="48"/>
      <c r="R9" s="92">
        <f>N9-543</f>
        <v>2016</v>
      </c>
      <c r="S9" s="92"/>
      <c r="T9" s="19">
        <f>DATE(R9,M9,L9)</f>
        <v>42338</v>
      </c>
      <c r="U9" s="20">
        <f>TIME(P9,Q9,0)</f>
        <v>0</v>
      </c>
      <c r="V9" s="21">
        <f>T9+U9</f>
        <v>42338</v>
      </c>
      <c r="W9" s="15"/>
      <c r="X9" s="87"/>
      <c r="Y9" s="87"/>
      <c r="Z9" s="87">
        <v>120</v>
      </c>
      <c r="AA9" s="29">
        <f>(G9*E9*C9)-(G9/3*L14*C9)</f>
        <v>0</v>
      </c>
      <c r="AB9" s="87">
        <f>IF(O14="*เบี้ยเลี้ยงครึ่งวัน",(Z9*C9)+AA9,AA9)</f>
        <v>0</v>
      </c>
      <c r="AC9" s="90"/>
      <c r="AD9" s="90"/>
      <c r="AE9" s="90"/>
      <c r="AF9" s="84"/>
      <c r="AG9" s="84"/>
    </row>
    <row r="10" spans="1:33" ht="11.25" customHeight="1">
      <c r="A10" s="14"/>
      <c r="B10" s="36"/>
      <c r="C10" s="39"/>
      <c r="D10" s="36" t="s">
        <v>1</v>
      </c>
      <c r="E10" s="45">
        <f>L13</f>
        <v>0</v>
      </c>
      <c r="F10" s="36" t="s">
        <v>2</v>
      </c>
      <c r="G10" s="38">
        <v>210</v>
      </c>
      <c r="H10" s="36" t="s">
        <v>3</v>
      </c>
      <c r="I10" s="46">
        <f>AB10</f>
        <v>0</v>
      </c>
      <c r="J10" s="36" t="s">
        <v>3</v>
      </c>
      <c r="K10" s="36"/>
      <c r="L10" s="83"/>
      <c r="M10" s="83"/>
      <c r="N10" s="83"/>
      <c r="O10" s="35"/>
      <c r="P10" s="83"/>
      <c r="Q10" s="82"/>
      <c r="R10" s="92"/>
      <c r="S10" s="92"/>
      <c r="T10" s="19"/>
      <c r="U10" s="20"/>
      <c r="V10" s="21"/>
      <c r="W10" s="15"/>
      <c r="X10" s="87"/>
      <c r="Y10" s="87"/>
      <c r="Z10" s="87">
        <v>105</v>
      </c>
      <c r="AA10" s="29">
        <f>(G10*E10*C10)-(G10/3*L14*C10)</f>
        <v>0</v>
      </c>
      <c r="AB10" s="87">
        <f>IF(O14="*เบี้ยเลี้ยงครึ่งวัน",(Z10*C10)+AA10,AA10)</f>
        <v>0</v>
      </c>
      <c r="AC10" s="90"/>
      <c r="AD10" s="90"/>
      <c r="AE10" s="90"/>
      <c r="AF10" s="84"/>
      <c r="AG10" s="84"/>
    </row>
    <row r="11" spans="1:33" ht="11.25" customHeight="1">
      <c r="A11" s="14"/>
      <c r="B11" s="36"/>
      <c r="C11" s="39"/>
      <c r="D11" s="36" t="s">
        <v>1</v>
      </c>
      <c r="E11" s="45">
        <f>L13</f>
        <v>0</v>
      </c>
      <c r="F11" s="36" t="s">
        <v>2</v>
      </c>
      <c r="G11" s="86"/>
      <c r="H11" s="36" t="s">
        <v>3</v>
      </c>
      <c r="I11" s="46">
        <f>AB11</f>
        <v>0</v>
      </c>
      <c r="J11" s="36" t="s">
        <v>3</v>
      </c>
      <c r="K11" s="36"/>
      <c r="L11" s="35"/>
      <c r="M11" s="36"/>
      <c r="N11" s="36"/>
      <c r="O11" s="35"/>
      <c r="P11" s="36"/>
      <c r="Q11" s="37"/>
      <c r="R11" s="130"/>
      <c r="S11" s="130"/>
      <c r="T11" s="15"/>
      <c r="U11" s="15"/>
      <c r="V11" s="15"/>
      <c r="W11" s="15"/>
      <c r="X11" s="87"/>
      <c r="Y11" s="87"/>
      <c r="Z11" s="88">
        <f>G11/2</f>
        <v>0</v>
      </c>
      <c r="AA11" s="29">
        <f>(G11*E11*C11)-(G11/3*L14*C11)</f>
        <v>0</v>
      </c>
      <c r="AB11" s="87">
        <f>IF(O14="*เบี้ยเลี้ยงครึ่งวัน",(Z11*C11)+AA11,AA11)</f>
        <v>0</v>
      </c>
      <c r="AC11" s="90"/>
      <c r="AD11" s="90"/>
      <c r="AE11" s="90"/>
      <c r="AF11" s="84"/>
      <c r="AG11" s="84"/>
    </row>
    <row r="12" spans="1:33" ht="11.25" customHeight="1">
      <c r="A12" s="14"/>
      <c r="B12" s="49">
        <f>IF((C8+C9+C10+C11)&lt;&gt;(G3+G4),"***จำนวนคนไม่ตรงกัน***","")</f>
      </c>
      <c r="C12" s="50"/>
      <c r="D12" s="38"/>
      <c r="E12" s="38"/>
      <c r="F12" s="38"/>
      <c r="G12" s="38"/>
      <c r="H12" s="38"/>
      <c r="I12" s="38"/>
      <c r="J12" s="36"/>
      <c r="K12" s="36" t="s">
        <v>7</v>
      </c>
      <c r="L12" s="47">
        <f>ROUNDDOWN(X8/24,0)</f>
        <v>0</v>
      </c>
      <c r="M12" s="36" t="s">
        <v>2</v>
      </c>
      <c r="N12" s="47">
        <f>ROUNDDOWN(MOD(X8,24),0)</f>
        <v>0</v>
      </c>
      <c r="O12" s="51" t="s">
        <v>6</v>
      </c>
      <c r="P12" s="47">
        <f>INT(MOD(X12,60))</f>
        <v>0</v>
      </c>
      <c r="Q12" s="37" t="s">
        <v>11</v>
      </c>
      <c r="R12" s="130"/>
      <c r="S12" s="130"/>
      <c r="T12" s="15"/>
      <c r="U12" s="15"/>
      <c r="V12" s="15"/>
      <c r="W12" s="15"/>
      <c r="X12" s="28">
        <f>X8*60</f>
        <v>0</v>
      </c>
      <c r="Y12" s="87"/>
      <c r="Z12" s="87"/>
      <c r="AA12" s="87"/>
      <c r="AB12" s="87"/>
      <c r="AC12" s="90"/>
      <c r="AD12" s="90"/>
      <c r="AE12" s="90"/>
      <c r="AF12" s="84"/>
      <c r="AG12" s="84"/>
    </row>
    <row r="13" spans="1:33" ht="11.25" customHeight="1">
      <c r="A13" s="14"/>
      <c r="B13" s="49">
        <f>IF(X8&lt;0,"***วันเวลาไม่ถูกต้อง***","")</f>
      </c>
      <c r="C13" s="50"/>
      <c r="D13" s="38"/>
      <c r="E13" s="38"/>
      <c r="F13" s="38"/>
      <c r="G13" s="38"/>
      <c r="H13" s="52" t="s">
        <v>10</v>
      </c>
      <c r="I13" s="52">
        <f>SUM(I8:I11)</f>
        <v>0</v>
      </c>
      <c r="J13" s="36" t="s">
        <v>3</v>
      </c>
      <c r="K13" s="53" t="s">
        <v>21</v>
      </c>
      <c r="L13" s="47">
        <f>IF(N12&gt;=12,IF(N12=12,IF(P12&gt;0,L12+1,L12),L12+1),L12)</f>
        <v>0</v>
      </c>
      <c r="M13" s="36" t="s">
        <v>2</v>
      </c>
      <c r="N13" s="49">
        <f>IF(X8&lt;0,"***วันเวลาไม่ถูกต้อง***","")</f>
      </c>
      <c r="O13" s="35"/>
      <c r="P13" s="36"/>
      <c r="Q13" s="37"/>
      <c r="R13" s="130"/>
      <c r="S13" s="130"/>
      <c r="T13" s="15"/>
      <c r="U13" s="15"/>
      <c r="V13" s="15"/>
      <c r="W13" s="15"/>
      <c r="X13" s="87"/>
      <c r="Y13" s="87"/>
      <c r="Z13" s="87"/>
      <c r="AA13" s="87"/>
      <c r="AB13" s="87"/>
      <c r="AC13" s="90"/>
      <c r="AD13" s="90"/>
      <c r="AE13" s="90"/>
      <c r="AF13" s="84"/>
      <c r="AG13" s="84"/>
    </row>
    <row r="14" spans="1:33" ht="11.25" customHeight="1">
      <c r="A14" s="14"/>
      <c r="B14" s="36"/>
      <c r="C14" s="50"/>
      <c r="D14" s="38"/>
      <c r="E14" s="38"/>
      <c r="F14" s="38"/>
      <c r="G14" s="38"/>
      <c r="H14" s="38"/>
      <c r="I14" s="38"/>
      <c r="J14" s="36"/>
      <c r="K14" s="37" t="s">
        <v>14</v>
      </c>
      <c r="L14" s="39"/>
      <c r="M14" s="36" t="s">
        <v>30</v>
      </c>
      <c r="N14" s="36"/>
      <c r="O14" s="54">
        <f>IF(AND(N12&gt;=6,N12&lt;=12),IF(N12=6,IF(P12&gt;0,"*เบี้ยเลี้ยงครึ่งวัน",""),IF(N12=12,IF(P12&gt;0,"","*เบี้ยเลี้ยงครึ่งวัน"),"*เบี้ยเลี้ยงครึ่งวัน")),"")</f>
      </c>
      <c r="P14" s="36"/>
      <c r="Q14" s="37"/>
      <c r="R14" s="130"/>
      <c r="S14" s="130"/>
      <c r="T14" s="22"/>
      <c r="U14" s="15"/>
      <c r="V14" s="15"/>
      <c r="W14" s="15"/>
      <c r="X14" s="87"/>
      <c r="Y14" s="87"/>
      <c r="Z14" s="87"/>
      <c r="AA14" s="87"/>
      <c r="AB14" s="87"/>
      <c r="AC14" s="90"/>
      <c r="AD14" s="90"/>
      <c r="AE14" s="90"/>
      <c r="AF14" s="84"/>
      <c r="AG14" s="84"/>
    </row>
    <row r="15" spans="1:33" ht="11.25" customHeight="1">
      <c r="A15" s="14"/>
      <c r="B15" s="36"/>
      <c r="C15" s="50"/>
      <c r="D15" s="38"/>
      <c r="E15" s="38"/>
      <c r="F15" s="38"/>
      <c r="G15" s="38"/>
      <c r="H15" s="38"/>
      <c r="I15" s="38"/>
      <c r="J15" s="36"/>
      <c r="K15" s="36"/>
      <c r="L15" s="35"/>
      <c r="M15" s="36"/>
      <c r="N15" s="36"/>
      <c r="O15" s="35"/>
      <c r="P15" s="36"/>
      <c r="Q15" s="37"/>
      <c r="R15" s="130"/>
      <c r="S15" s="130"/>
      <c r="T15" s="15"/>
      <c r="U15" s="15"/>
      <c r="V15" s="15"/>
      <c r="W15" s="15"/>
      <c r="X15" s="87"/>
      <c r="Y15" s="87"/>
      <c r="Z15" s="87"/>
      <c r="AA15" s="87"/>
      <c r="AB15" s="87"/>
      <c r="AC15" s="16"/>
      <c r="AD15" s="85"/>
      <c r="AE15" s="85"/>
      <c r="AF15" s="84"/>
      <c r="AG15" s="84"/>
    </row>
    <row r="16" spans="1:33" ht="15" customHeight="1">
      <c r="A16" s="14"/>
      <c r="B16" s="42" t="s">
        <v>13</v>
      </c>
      <c r="C16" s="55" t="s">
        <v>61</v>
      </c>
      <c r="D16" s="56"/>
      <c r="E16" s="56"/>
      <c r="F16" s="56"/>
      <c r="G16" s="57"/>
      <c r="H16" s="58">
        <f>T3+T4+U3+U4</f>
        <v>0</v>
      </c>
      <c r="I16" s="59" t="s">
        <v>28</v>
      </c>
      <c r="J16" s="60"/>
      <c r="K16" s="36"/>
      <c r="L16" s="35"/>
      <c r="M16" s="36"/>
      <c r="N16" s="35" t="s">
        <v>2</v>
      </c>
      <c r="O16" s="35" t="s">
        <v>8</v>
      </c>
      <c r="P16" s="35" t="s">
        <v>9</v>
      </c>
      <c r="Q16" s="61"/>
      <c r="R16" s="130"/>
      <c r="S16" s="130"/>
      <c r="T16" s="15"/>
      <c r="U16" s="15"/>
      <c r="V16" s="15"/>
      <c r="W16" s="15"/>
      <c r="X16" s="87"/>
      <c r="Y16" s="87"/>
      <c r="Z16" s="87"/>
      <c r="AA16" s="87"/>
      <c r="AB16" s="87"/>
      <c r="AC16" s="16"/>
      <c r="AD16" s="85"/>
      <c r="AE16" s="85"/>
      <c r="AF16" s="84"/>
      <c r="AG16" s="84"/>
    </row>
    <row r="17" spans="1:33" ht="11.25" customHeight="1">
      <c r="A17" s="14"/>
      <c r="B17" s="36"/>
      <c r="C17" s="39"/>
      <c r="D17" s="36" t="s">
        <v>1</v>
      </c>
      <c r="E17" s="38">
        <f>N20</f>
        <v>0</v>
      </c>
      <c r="F17" s="36" t="s">
        <v>2</v>
      </c>
      <c r="G17" s="39"/>
      <c r="H17" s="36" t="s">
        <v>3</v>
      </c>
      <c r="I17" s="46">
        <f>G17*E17*C17</f>
        <v>0</v>
      </c>
      <c r="J17" s="36" t="s">
        <v>3</v>
      </c>
      <c r="K17" s="30" t="s">
        <v>47</v>
      </c>
      <c r="L17" s="35"/>
      <c r="M17" s="62" t="s">
        <v>40</v>
      </c>
      <c r="N17" s="39"/>
      <c r="O17" s="39"/>
      <c r="P17" s="47">
        <f>set!B1</f>
        <v>2559</v>
      </c>
      <c r="Q17" s="61"/>
      <c r="R17" s="92">
        <f>P17-543</f>
        <v>2016</v>
      </c>
      <c r="S17" s="130"/>
      <c r="T17" s="19">
        <f>DATE(R17,O17,N17)</f>
        <v>42338</v>
      </c>
      <c r="U17" s="15">
        <f>INT(T18-T17)*24+(((T18-T17)-INT(T18-T17))/0.04166666)</f>
        <v>0</v>
      </c>
      <c r="V17" s="15"/>
      <c r="W17" s="15"/>
      <c r="X17" s="87"/>
      <c r="Y17" s="87"/>
      <c r="Z17" s="87"/>
      <c r="AA17" s="87"/>
      <c r="AB17" s="87"/>
      <c r="AC17" s="16"/>
      <c r="AD17" s="85"/>
      <c r="AE17" s="85"/>
      <c r="AF17" s="84"/>
      <c r="AG17" s="84"/>
    </row>
    <row r="18" spans="1:31" ht="11.25" customHeight="1">
      <c r="A18" s="14"/>
      <c r="B18" s="36"/>
      <c r="C18" s="39"/>
      <c r="D18" s="36" t="s">
        <v>1</v>
      </c>
      <c r="E18" s="38">
        <f>N20</f>
        <v>0</v>
      </c>
      <c r="F18" s="36" t="s">
        <v>2</v>
      </c>
      <c r="G18" s="39"/>
      <c r="H18" s="36" t="s">
        <v>3</v>
      </c>
      <c r="I18" s="46">
        <f>G18*E18*C18</f>
        <v>0</v>
      </c>
      <c r="J18" s="36" t="s">
        <v>3</v>
      </c>
      <c r="K18" s="36"/>
      <c r="L18" s="35"/>
      <c r="M18" s="62" t="s">
        <v>41</v>
      </c>
      <c r="N18" s="39"/>
      <c r="O18" s="39"/>
      <c r="P18" s="47">
        <f>set!B1</f>
        <v>2559</v>
      </c>
      <c r="Q18" s="61"/>
      <c r="R18" s="92">
        <f>P18-543</f>
        <v>2016</v>
      </c>
      <c r="S18" s="130"/>
      <c r="T18" s="19">
        <f>DATE(R18,O18,N18)</f>
        <v>42338</v>
      </c>
      <c r="U18" s="15"/>
      <c r="V18" s="15"/>
      <c r="W18" s="15"/>
      <c r="X18" s="87"/>
      <c r="Y18" s="87"/>
      <c r="Z18" s="87"/>
      <c r="AA18" s="87"/>
      <c r="AB18" s="87"/>
      <c r="AC18" s="16"/>
      <c r="AD18" s="16"/>
      <c r="AE18" s="6"/>
    </row>
    <row r="19" spans="1:31" ht="11.25" customHeight="1">
      <c r="A19" s="14"/>
      <c r="B19" s="35">
        <v>2.1</v>
      </c>
      <c r="C19" s="39"/>
      <c r="D19" s="36" t="s">
        <v>1</v>
      </c>
      <c r="E19" s="38">
        <f>N20</f>
        <v>0</v>
      </c>
      <c r="F19" s="36" t="s">
        <v>2</v>
      </c>
      <c r="G19" s="39"/>
      <c r="H19" s="36" t="s">
        <v>3</v>
      </c>
      <c r="I19" s="46">
        <f>G19*E19*C19</f>
        <v>0</v>
      </c>
      <c r="J19" s="36" t="s">
        <v>3</v>
      </c>
      <c r="K19" s="36"/>
      <c r="L19" s="35"/>
      <c r="M19" s="36"/>
      <c r="N19" s="49">
        <f>IF(U17&lt;0,"***วันเวลาไม่ถูกต้อง***","")</f>
      </c>
      <c r="O19" s="35"/>
      <c r="P19" s="36"/>
      <c r="Q19" s="61"/>
      <c r="R19" s="130"/>
      <c r="S19" s="130"/>
      <c r="T19" s="15"/>
      <c r="U19" s="15"/>
      <c r="V19" s="15"/>
      <c r="W19" s="15"/>
      <c r="X19" s="87"/>
      <c r="Y19" s="87"/>
      <c r="Z19" s="87"/>
      <c r="AA19" s="87"/>
      <c r="AB19" s="87"/>
      <c r="AC19" s="16"/>
      <c r="AD19" s="16"/>
      <c r="AE19" s="6"/>
    </row>
    <row r="20" spans="1:31" ht="11.25" customHeight="1">
      <c r="A20" s="14"/>
      <c r="B20" s="36"/>
      <c r="C20" s="39"/>
      <c r="D20" s="36" t="s">
        <v>1</v>
      </c>
      <c r="E20" s="38">
        <f>N20</f>
        <v>0</v>
      </c>
      <c r="F20" s="36" t="s">
        <v>2</v>
      </c>
      <c r="G20" s="39"/>
      <c r="H20" s="36" t="s">
        <v>3</v>
      </c>
      <c r="I20" s="46">
        <f>G20*E20*C20</f>
        <v>0</v>
      </c>
      <c r="J20" s="36" t="s">
        <v>3</v>
      </c>
      <c r="K20" s="36"/>
      <c r="L20" s="63"/>
      <c r="M20" s="62" t="s">
        <v>10</v>
      </c>
      <c r="N20" s="47">
        <f>ROUNDDOWN(U17/24,0)</f>
        <v>0</v>
      </c>
      <c r="O20" s="35" t="s">
        <v>2</v>
      </c>
      <c r="P20" s="36"/>
      <c r="Q20" s="61"/>
      <c r="R20" s="130"/>
      <c r="S20" s="130"/>
      <c r="T20" s="15"/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6"/>
    </row>
    <row r="21" spans="1:31" ht="11.25" customHeight="1">
      <c r="A21" s="14"/>
      <c r="B21" s="36"/>
      <c r="C21" s="39"/>
      <c r="D21" s="36" t="s">
        <v>1</v>
      </c>
      <c r="E21" s="38">
        <f>N20</f>
        <v>0</v>
      </c>
      <c r="F21" s="36" t="s">
        <v>2</v>
      </c>
      <c r="G21" s="39"/>
      <c r="H21" s="36" t="s">
        <v>3</v>
      </c>
      <c r="I21" s="46">
        <f>G21*E21*C21</f>
        <v>0</v>
      </c>
      <c r="J21" s="36" t="s">
        <v>3</v>
      </c>
      <c r="K21" s="36"/>
      <c r="L21" s="35"/>
      <c r="M21" s="36"/>
      <c r="N21" s="36"/>
      <c r="O21" s="35"/>
      <c r="P21" s="36"/>
      <c r="Q21" s="61"/>
      <c r="R21" s="130"/>
      <c r="S21" s="130"/>
      <c r="T21" s="15">
        <f>SUM(C17:C21)</f>
        <v>0</v>
      </c>
      <c r="U21" s="15"/>
      <c r="V21" s="15"/>
      <c r="W21" s="15"/>
      <c r="X21" s="16"/>
      <c r="Y21" s="16"/>
      <c r="Z21" s="16"/>
      <c r="AA21" s="16"/>
      <c r="AB21" s="16"/>
      <c r="AC21" s="16"/>
      <c r="AD21" s="16"/>
      <c r="AE21" s="6"/>
    </row>
    <row r="22" spans="1:31" ht="11.25" customHeight="1">
      <c r="A22" s="14"/>
      <c r="B22" s="49">
        <f>IF(T21&gt;J5,"***จำนวนคนมากกว่าจำนวนรวม***","")</f>
      </c>
      <c r="C22" s="36"/>
      <c r="D22" s="36"/>
      <c r="E22" s="36"/>
      <c r="F22" s="36"/>
      <c r="G22" s="36"/>
      <c r="H22" s="52" t="s">
        <v>10</v>
      </c>
      <c r="I22" s="52">
        <f>SUM(I17:I21)</f>
        <v>0</v>
      </c>
      <c r="J22" s="36" t="s">
        <v>3</v>
      </c>
      <c r="K22" s="64"/>
      <c r="L22" s="35"/>
      <c r="M22" s="36"/>
      <c r="N22" s="36"/>
      <c r="O22" s="35"/>
      <c r="P22" s="36"/>
      <c r="Q22" s="61"/>
      <c r="R22" s="130"/>
      <c r="S22" s="130"/>
      <c r="T22" s="15"/>
      <c r="U22" s="15"/>
      <c r="V22" s="15"/>
      <c r="W22" s="15"/>
      <c r="X22" s="16"/>
      <c r="Y22" s="16"/>
      <c r="Z22" s="16"/>
      <c r="AA22" s="16"/>
      <c r="AB22" s="16"/>
      <c r="AC22" s="16"/>
      <c r="AD22" s="16"/>
      <c r="AE22" s="6"/>
    </row>
    <row r="23" spans="1:31" ht="11.25" customHeight="1">
      <c r="A23" s="1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5"/>
      <c r="M23" s="36"/>
      <c r="N23" s="35" t="s">
        <v>2</v>
      </c>
      <c r="O23" s="35" t="s">
        <v>8</v>
      </c>
      <c r="P23" s="35" t="s">
        <v>9</v>
      </c>
      <c r="Q23" s="37"/>
      <c r="R23" s="130"/>
      <c r="S23" s="130"/>
      <c r="T23" s="15"/>
      <c r="U23" s="15"/>
      <c r="V23" s="15"/>
      <c r="W23" s="15"/>
      <c r="X23" s="16"/>
      <c r="Y23" s="16"/>
      <c r="Z23" s="16"/>
      <c r="AA23" s="16"/>
      <c r="AB23" s="16"/>
      <c r="AC23" s="16"/>
      <c r="AD23" s="6"/>
      <c r="AE23" s="6"/>
    </row>
    <row r="24" spans="1:31" ht="11.25" customHeight="1">
      <c r="A24" s="14"/>
      <c r="B24" s="36"/>
      <c r="C24" s="39"/>
      <c r="D24" s="36" t="s">
        <v>1</v>
      </c>
      <c r="E24" s="38">
        <f>N27</f>
        <v>0</v>
      </c>
      <c r="F24" s="36" t="s">
        <v>2</v>
      </c>
      <c r="G24" s="39"/>
      <c r="H24" s="36" t="s">
        <v>3</v>
      </c>
      <c r="I24" s="46">
        <f>G24*E24*C24</f>
        <v>0</v>
      </c>
      <c r="J24" s="36" t="s">
        <v>3</v>
      </c>
      <c r="K24" s="93" t="s">
        <v>48</v>
      </c>
      <c r="L24" s="35"/>
      <c r="M24" s="62" t="s">
        <v>40</v>
      </c>
      <c r="N24" s="39"/>
      <c r="O24" s="39"/>
      <c r="P24" s="47">
        <f>set!B1</f>
        <v>2559</v>
      </c>
      <c r="Q24" s="37"/>
      <c r="R24" s="92">
        <f>P24-543</f>
        <v>2016</v>
      </c>
      <c r="S24" s="130"/>
      <c r="T24" s="19">
        <f>DATE(R24,O24,N24)</f>
        <v>42338</v>
      </c>
      <c r="U24" s="15">
        <f>INT(T25-T24)*24+(((T25-T24)-INT(T25-T24))/0.04166666)</f>
        <v>0</v>
      </c>
      <c r="V24" s="15"/>
      <c r="W24" s="15"/>
      <c r="X24" s="16"/>
      <c r="Y24" s="16"/>
      <c r="Z24" s="16"/>
      <c r="AA24" s="16"/>
      <c r="AB24" s="16"/>
      <c r="AC24" s="16"/>
      <c r="AD24" s="6"/>
      <c r="AE24" s="6"/>
    </row>
    <row r="25" spans="1:31" ht="11.25" customHeight="1">
      <c r="A25" s="14"/>
      <c r="B25" s="36"/>
      <c r="C25" s="39"/>
      <c r="D25" s="36" t="s">
        <v>1</v>
      </c>
      <c r="E25" s="38">
        <f>N27</f>
        <v>0</v>
      </c>
      <c r="F25" s="36" t="s">
        <v>2</v>
      </c>
      <c r="G25" s="39"/>
      <c r="H25" s="36" t="s">
        <v>3</v>
      </c>
      <c r="I25" s="46">
        <f>G25*E25*C25</f>
        <v>0</v>
      </c>
      <c r="J25" s="36" t="s">
        <v>3</v>
      </c>
      <c r="K25" s="93" t="s">
        <v>49</v>
      </c>
      <c r="L25" s="35"/>
      <c r="M25" s="62" t="s">
        <v>41</v>
      </c>
      <c r="N25" s="39"/>
      <c r="O25" s="39"/>
      <c r="P25" s="47">
        <f>set!B1</f>
        <v>2559</v>
      </c>
      <c r="Q25" s="37"/>
      <c r="R25" s="92">
        <f>P25-543</f>
        <v>2016</v>
      </c>
      <c r="S25" s="130"/>
      <c r="T25" s="19">
        <f>DATE(R25,O25,N25)</f>
        <v>42338</v>
      </c>
      <c r="U25" s="15"/>
      <c r="V25" s="15"/>
      <c r="W25" s="15"/>
      <c r="X25" s="16"/>
      <c r="Y25" s="16"/>
      <c r="Z25" s="16"/>
      <c r="AA25" s="16"/>
      <c r="AB25" s="16"/>
      <c r="AC25" s="16"/>
      <c r="AD25" s="6"/>
      <c r="AE25" s="6"/>
    </row>
    <row r="26" spans="1:31" ht="11.25" customHeight="1">
      <c r="A26" s="14"/>
      <c r="B26" s="35">
        <v>2.2</v>
      </c>
      <c r="C26" s="39"/>
      <c r="D26" s="36" t="s">
        <v>1</v>
      </c>
      <c r="E26" s="38">
        <f>N27</f>
        <v>0</v>
      </c>
      <c r="F26" s="36" t="s">
        <v>2</v>
      </c>
      <c r="G26" s="39"/>
      <c r="H26" s="36" t="s">
        <v>3</v>
      </c>
      <c r="I26" s="46">
        <f>G26*E26*C26</f>
        <v>0</v>
      </c>
      <c r="J26" s="36" t="s">
        <v>3</v>
      </c>
      <c r="K26" s="94" t="s">
        <v>43</v>
      </c>
      <c r="L26" s="35"/>
      <c r="M26" s="36"/>
      <c r="N26" s="49">
        <f>IF(U24&lt;0,"***วันเวลาไม่ถูกต้อง***","")</f>
      </c>
      <c r="O26" s="35"/>
      <c r="P26" s="36"/>
      <c r="Q26" s="37"/>
      <c r="R26" s="130"/>
      <c r="S26" s="130"/>
      <c r="T26" s="15"/>
      <c r="U26" s="15"/>
      <c r="V26" s="15"/>
      <c r="W26" s="15"/>
      <c r="X26" s="16"/>
      <c r="Y26" s="16"/>
      <c r="Z26" s="16"/>
      <c r="AA26" s="16"/>
      <c r="AB26" s="16"/>
      <c r="AC26" s="16"/>
      <c r="AD26" s="6"/>
      <c r="AE26" s="6"/>
    </row>
    <row r="27" spans="1:31" ht="11.25" customHeight="1">
      <c r="A27" s="14"/>
      <c r="B27" s="36"/>
      <c r="C27" s="39"/>
      <c r="D27" s="36" t="s">
        <v>1</v>
      </c>
      <c r="E27" s="38">
        <f>N27</f>
        <v>0</v>
      </c>
      <c r="F27" s="36" t="s">
        <v>2</v>
      </c>
      <c r="G27" s="39"/>
      <c r="H27" s="36" t="s">
        <v>3</v>
      </c>
      <c r="I27" s="46">
        <f>G27*E27*C27</f>
        <v>0</v>
      </c>
      <c r="J27" s="36" t="s">
        <v>3</v>
      </c>
      <c r="K27" s="94" t="s">
        <v>44</v>
      </c>
      <c r="L27" s="63"/>
      <c r="M27" s="62" t="s">
        <v>10</v>
      </c>
      <c r="N27" s="47">
        <f>ROUNDDOWN(U24/24,0)</f>
        <v>0</v>
      </c>
      <c r="O27" s="63" t="s">
        <v>2</v>
      </c>
      <c r="P27" s="36"/>
      <c r="Q27" s="37"/>
      <c r="R27" s="130"/>
      <c r="S27" s="130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6"/>
      <c r="AE27" s="6"/>
    </row>
    <row r="28" spans="1:31" ht="11.25" customHeight="1">
      <c r="A28" s="14"/>
      <c r="B28" s="36"/>
      <c r="C28" s="39"/>
      <c r="D28" s="36" t="s">
        <v>1</v>
      </c>
      <c r="E28" s="38">
        <f>N27</f>
        <v>0</v>
      </c>
      <c r="F28" s="36" t="s">
        <v>2</v>
      </c>
      <c r="G28" s="39"/>
      <c r="H28" s="36" t="s">
        <v>3</v>
      </c>
      <c r="I28" s="46">
        <f>G28*E28*C28</f>
        <v>0</v>
      </c>
      <c r="J28" s="36" t="s">
        <v>3</v>
      </c>
      <c r="K28" s="64"/>
      <c r="L28" s="35"/>
      <c r="M28" s="36"/>
      <c r="N28" s="36"/>
      <c r="O28" s="35"/>
      <c r="P28" s="36"/>
      <c r="Q28" s="37"/>
      <c r="R28" s="130"/>
      <c r="S28" s="130"/>
      <c r="T28" s="15">
        <f>SUM(C24:C28)</f>
        <v>0</v>
      </c>
      <c r="U28" s="15"/>
      <c r="V28" s="15"/>
      <c r="W28" s="15"/>
      <c r="X28" s="16"/>
      <c r="Y28" s="16"/>
      <c r="Z28" s="16"/>
      <c r="AA28" s="16"/>
      <c r="AB28" s="16"/>
      <c r="AC28" s="16"/>
      <c r="AD28" s="6"/>
      <c r="AE28" s="6"/>
    </row>
    <row r="29" spans="1:31" ht="11.25" customHeight="1">
      <c r="A29" s="14"/>
      <c r="B29" s="49">
        <f>IF(T28&gt;J5,"***จำนวนคนมากกว่าจำนวนรวม***","")</f>
      </c>
      <c r="C29" s="36"/>
      <c r="D29" s="36"/>
      <c r="E29" s="36"/>
      <c r="F29" s="36"/>
      <c r="G29" s="36"/>
      <c r="H29" s="52" t="s">
        <v>10</v>
      </c>
      <c r="I29" s="52">
        <f>SUM(I24:I28)</f>
        <v>0</v>
      </c>
      <c r="J29" s="36" t="s">
        <v>3</v>
      </c>
      <c r="K29" s="65"/>
      <c r="L29" s="35"/>
      <c r="M29" s="36"/>
      <c r="N29" s="36"/>
      <c r="O29" s="35"/>
      <c r="P29" s="36"/>
      <c r="Q29" s="37"/>
      <c r="R29" s="130"/>
      <c r="S29" s="130"/>
      <c r="T29" s="15"/>
      <c r="U29" s="15"/>
      <c r="V29" s="15"/>
      <c r="W29" s="15"/>
      <c r="X29" s="16"/>
      <c r="Y29" s="16"/>
      <c r="Z29" s="16"/>
      <c r="AA29" s="16"/>
      <c r="AB29" s="16"/>
      <c r="AC29" s="16"/>
      <c r="AD29" s="6"/>
      <c r="AE29" s="6"/>
    </row>
    <row r="30" spans="1:31" ht="11.25" customHeight="1">
      <c r="A30" s="14"/>
      <c r="B30" s="117"/>
      <c r="C30" s="118"/>
      <c r="D30" s="118"/>
      <c r="E30" s="118"/>
      <c r="F30" s="118"/>
      <c r="G30" s="118"/>
      <c r="H30" s="118"/>
      <c r="I30" s="118"/>
      <c r="J30" s="119"/>
      <c r="K30" s="36"/>
      <c r="L30" s="35"/>
      <c r="M30" s="36"/>
      <c r="N30" s="35" t="s">
        <v>2</v>
      </c>
      <c r="O30" s="35" t="s">
        <v>8</v>
      </c>
      <c r="P30" s="35" t="s">
        <v>9</v>
      </c>
      <c r="Q30" s="37"/>
      <c r="R30" s="130"/>
      <c r="S30" s="130"/>
      <c r="T30" s="15"/>
      <c r="U30" s="15"/>
      <c r="V30" s="15"/>
      <c r="W30" s="15"/>
      <c r="X30" s="16"/>
      <c r="Y30" s="16"/>
      <c r="Z30" s="16"/>
      <c r="AA30" s="16"/>
      <c r="AB30" s="16"/>
      <c r="AC30" s="16"/>
      <c r="AD30" s="6"/>
      <c r="AE30" s="6"/>
    </row>
    <row r="31" spans="1:31" ht="11.25" customHeight="1">
      <c r="A31" s="14"/>
      <c r="B31" s="36"/>
      <c r="C31" s="39"/>
      <c r="D31" s="36" t="s">
        <v>27</v>
      </c>
      <c r="E31" s="38">
        <f>N34</f>
        <v>0</v>
      </c>
      <c r="F31" s="36" t="s">
        <v>2</v>
      </c>
      <c r="G31" s="39"/>
      <c r="H31" s="36" t="s">
        <v>3</v>
      </c>
      <c r="I31" s="46">
        <f>G31*E31*C31</f>
        <v>0</v>
      </c>
      <c r="J31" s="36" t="s">
        <v>3</v>
      </c>
      <c r="K31" s="30" t="s">
        <v>51</v>
      </c>
      <c r="L31" s="35"/>
      <c r="M31" s="62" t="s">
        <v>40</v>
      </c>
      <c r="N31" s="39"/>
      <c r="O31" s="39"/>
      <c r="P31" s="47">
        <f>set!B1</f>
        <v>2559</v>
      </c>
      <c r="Q31" s="37"/>
      <c r="R31" s="92">
        <f>P31-543</f>
        <v>2016</v>
      </c>
      <c r="S31" s="130"/>
      <c r="T31" s="19">
        <f>DATE(R31,O31,N31)</f>
        <v>42338</v>
      </c>
      <c r="U31" s="15">
        <f>INT(T32-T31)*24+(((T32-T31)-INT(T32-T31))/0.04166666)</f>
        <v>0</v>
      </c>
      <c r="V31" s="15"/>
      <c r="W31" s="15"/>
      <c r="X31" s="16"/>
      <c r="Y31" s="16"/>
      <c r="Z31" s="16"/>
      <c r="AA31" s="16"/>
      <c r="AB31" s="16"/>
      <c r="AC31" s="16"/>
      <c r="AD31" s="6"/>
      <c r="AE31" s="6"/>
    </row>
    <row r="32" spans="1:31" ht="11.25" customHeight="1">
      <c r="A32" s="14"/>
      <c r="B32" s="36"/>
      <c r="C32" s="39"/>
      <c r="D32" s="36" t="s">
        <v>27</v>
      </c>
      <c r="E32" s="38">
        <f>N34</f>
        <v>0</v>
      </c>
      <c r="F32" s="36" t="s">
        <v>2</v>
      </c>
      <c r="G32" s="39"/>
      <c r="H32" s="36" t="s">
        <v>3</v>
      </c>
      <c r="I32" s="46">
        <f>G32*E32*C32</f>
        <v>0</v>
      </c>
      <c r="J32" s="36" t="s">
        <v>3</v>
      </c>
      <c r="K32" s="36"/>
      <c r="L32" s="35"/>
      <c r="M32" s="62" t="s">
        <v>41</v>
      </c>
      <c r="N32" s="39"/>
      <c r="O32" s="39"/>
      <c r="P32" s="47">
        <f>set!B1</f>
        <v>2559</v>
      </c>
      <c r="Q32" s="37"/>
      <c r="R32" s="92">
        <f>P32-543</f>
        <v>2016</v>
      </c>
      <c r="S32" s="130"/>
      <c r="T32" s="19">
        <f>DATE(R32,O32,N32)</f>
        <v>42338</v>
      </c>
      <c r="U32" s="15"/>
      <c r="V32" s="15"/>
      <c r="W32" s="15"/>
      <c r="X32" s="16"/>
      <c r="Y32" s="16"/>
      <c r="Z32" s="16"/>
      <c r="AA32" s="16"/>
      <c r="AB32" s="16"/>
      <c r="AC32" s="16"/>
      <c r="AD32" s="6"/>
      <c r="AE32" s="6"/>
    </row>
    <row r="33" spans="1:31" ht="11.25" customHeight="1">
      <c r="A33" s="14"/>
      <c r="B33" s="35">
        <v>2.3</v>
      </c>
      <c r="C33" s="39"/>
      <c r="D33" s="36" t="s">
        <v>27</v>
      </c>
      <c r="E33" s="38">
        <f>N34</f>
        <v>0</v>
      </c>
      <c r="F33" s="36" t="s">
        <v>2</v>
      </c>
      <c r="G33" s="39"/>
      <c r="H33" s="36" t="s">
        <v>3</v>
      </c>
      <c r="I33" s="46">
        <f>G33*E33*C33</f>
        <v>0</v>
      </c>
      <c r="J33" s="36" t="s">
        <v>3</v>
      </c>
      <c r="K33" s="36"/>
      <c r="L33" s="35"/>
      <c r="M33" s="66"/>
      <c r="N33" s="49">
        <f>IF(U31&lt;0,"***วันเวลาไม่ถูกต้อง***","")</f>
      </c>
      <c r="O33" s="35"/>
      <c r="P33" s="36"/>
      <c r="Q33" s="37"/>
      <c r="R33" s="130"/>
      <c r="S33" s="130"/>
      <c r="T33" s="15"/>
      <c r="U33" s="15"/>
      <c r="V33" s="15"/>
      <c r="W33" s="15"/>
      <c r="X33" s="16"/>
      <c r="Y33" s="16"/>
      <c r="Z33" s="16"/>
      <c r="AA33" s="16"/>
      <c r="AB33" s="16"/>
      <c r="AC33" s="16"/>
      <c r="AD33" s="6"/>
      <c r="AE33" s="6"/>
    </row>
    <row r="34" spans="1:31" ht="11.25" customHeight="1">
      <c r="A34" s="14"/>
      <c r="B34" s="36"/>
      <c r="C34" s="39"/>
      <c r="D34" s="36" t="s">
        <v>27</v>
      </c>
      <c r="E34" s="38">
        <f>N34</f>
        <v>0</v>
      </c>
      <c r="F34" s="36" t="s">
        <v>2</v>
      </c>
      <c r="G34" s="39"/>
      <c r="H34" s="36" t="s">
        <v>3</v>
      </c>
      <c r="I34" s="46">
        <f>G34*E34*C34</f>
        <v>0</v>
      </c>
      <c r="J34" s="36" t="s">
        <v>3</v>
      </c>
      <c r="K34" s="36"/>
      <c r="L34" s="63"/>
      <c r="M34" s="62" t="s">
        <v>10</v>
      </c>
      <c r="N34" s="47">
        <f>ROUNDDOWN(U31/24,0)</f>
        <v>0</v>
      </c>
      <c r="O34" s="35" t="s">
        <v>2</v>
      </c>
      <c r="P34" s="36"/>
      <c r="Q34" s="37"/>
      <c r="R34" s="130"/>
      <c r="S34" s="130"/>
      <c r="T34" s="15"/>
      <c r="U34" s="15"/>
      <c r="V34" s="15"/>
      <c r="W34" s="15"/>
      <c r="X34" s="16"/>
      <c r="Y34" s="16"/>
      <c r="Z34" s="16"/>
      <c r="AA34" s="16"/>
      <c r="AB34" s="16"/>
      <c r="AC34" s="16"/>
      <c r="AD34" s="6"/>
      <c r="AE34" s="6"/>
    </row>
    <row r="35" spans="1:31" ht="11.25" customHeight="1">
      <c r="A35" s="14"/>
      <c r="B35" s="36"/>
      <c r="C35" s="39"/>
      <c r="D35" s="36" t="s">
        <v>27</v>
      </c>
      <c r="E35" s="38">
        <f>N34</f>
        <v>0</v>
      </c>
      <c r="F35" s="36" t="s">
        <v>2</v>
      </c>
      <c r="G35" s="39"/>
      <c r="H35" s="36" t="s">
        <v>3</v>
      </c>
      <c r="I35" s="46">
        <f>G35*E35*C35</f>
        <v>0</v>
      </c>
      <c r="J35" s="36" t="s">
        <v>3</v>
      </c>
      <c r="K35" s="36"/>
      <c r="L35" s="35"/>
      <c r="M35" s="36"/>
      <c r="N35" s="36"/>
      <c r="O35" s="35"/>
      <c r="P35" s="36"/>
      <c r="Q35" s="37"/>
      <c r="R35" s="130"/>
      <c r="S35" s="130"/>
      <c r="T35" s="15">
        <f>SUM(C31:C35)</f>
        <v>0</v>
      </c>
      <c r="U35" s="15"/>
      <c r="V35" s="15"/>
      <c r="W35" s="15"/>
      <c r="X35" s="16"/>
      <c r="Y35" s="16"/>
      <c r="Z35" s="16"/>
      <c r="AA35" s="16"/>
      <c r="AB35" s="16"/>
      <c r="AC35" s="16"/>
      <c r="AD35" s="6"/>
      <c r="AE35" s="6"/>
    </row>
    <row r="36" spans="1:31" ht="11.25" customHeight="1">
      <c r="A36" s="14"/>
      <c r="B36" s="49">
        <f>IF(T35&gt;H16,"***จำนวนห้องมากกว่าที่คำนวน***","")</f>
      </c>
      <c r="C36" s="36"/>
      <c r="D36" s="36"/>
      <c r="E36" s="36"/>
      <c r="F36" s="36"/>
      <c r="G36" s="36"/>
      <c r="H36" s="52" t="s">
        <v>10</v>
      </c>
      <c r="I36" s="52">
        <f>SUM(I31:I35)</f>
        <v>0</v>
      </c>
      <c r="J36" s="36" t="s">
        <v>3</v>
      </c>
      <c r="K36" s="64"/>
      <c r="L36" s="35"/>
      <c r="M36" s="36"/>
      <c r="N36" s="36"/>
      <c r="O36" s="35"/>
      <c r="P36" s="36"/>
      <c r="Q36" s="37"/>
      <c r="R36" s="130"/>
      <c r="S36" s="130"/>
      <c r="T36" s="15"/>
      <c r="U36" s="15"/>
      <c r="V36" s="15"/>
      <c r="W36" s="15"/>
      <c r="X36" s="16"/>
      <c r="Y36" s="16"/>
      <c r="Z36" s="16"/>
      <c r="AA36" s="16"/>
      <c r="AB36" s="16"/>
      <c r="AC36" s="16"/>
      <c r="AD36" s="6"/>
      <c r="AE36" s="6"/>
    </row>
    <row r="37" spans="1:31" ht="11.25" customHeight="1">
      <c r="A37" s="1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5"/>
      <c r="M37" s="36"/>
      <c r="N37" s="35" t="s">
        <v>2</v>
      </c>
      <c r="O37" s="35" t="s">
        <v>8</v>
      </c>
      <c r="P37" s="35" t="s">
        <v>9</v>
      </c>
      <c r="Q37" s="37"/>
      <c r="R37" s="130"/>
      <c r="S37" s="130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6"/>
      <c r="AE37" s="6"/>
    </row>
    <row r="38" spans="1:31" ht="11.25" customHeight="1">
      <c r="A38" s="14"/>
      <c r="B38" s="36"/>
      <c r="C38" s="39"/>
      <c r="D38" s="36" t="s">
        <v>1</v>
      </c>
      <c r="E38" s="38">
        <f>N41</f>
        <v>0</v>
      </c>
      <c r="F38" s="36" t="s">
        <v>2</v>
      </c>
      <c r="G38" s="39"/>
      <c r="H38" s="36" t="s">
        <v>3</v>
      </c>
      <c r="I38" s="46">
        <f>G38*E38*C38</f>
        <v>0</v>
      </c>
      <c r="J38" s="36" t="s">
        <v>3</v>
      </c>
      <c r="K38" s="30" t="s">
        <v>48</v>
      </c>
      <c r="L38" s="35"/>
      <c r="M38" s="62" t="s">
        <v>40</v>
      </c>
      <c r="N38" s="39"/>
      <c r="O38" s="39"/>
      <c r="P38" s="47">
        <f>set!B1</f>
        <v>2559</v>
      </c>
      <c r="Q38" s="37"/>
      <c r="R38" s="92">
        <f>P38-543</f>
        <v>2016</v>
      </c>
      <c r="S38" s="130"/>
      <c r="T38" s="19">
        <f>DATE(R38,O38,N38)</f>
        <v>42338</v>
      </c>
      <c r="U38" s="15">
        <f>INT(T39-T38)*24+(((T39-T38)-INT(T39-T38))/0.04166666)</f>
        <v>0</v>
      </c>
      <c r="V38" s="15"/>
      <c r="W38" s="15"/>
      <c r="X38" s="16"/>
      <c r="Y38" s="16"/>
      <c r="Z38" s="16"/>
      <c r="AA38" s="16"/>
      <c r="AB38" s="16"/>
      <c r="AC38" s="16"/>
      <c r="AD38" s="6"/>
      <c r="AE38" s="6"/>
    </row>
    <row r="39" spans="1:31" ht="11.25" customHeight="1">
      <c r="A39" s="14"/>
      <c r="B39" s="36"/>
      <c r="C39" s="39"/>
      <c r="D39" s="36" t="s">
        <v>1</v>
      </c>
      <c r="E39" s="38">
        <f>N41</f>
        <v>0</v>
      </c>
      <c r="F39" s="36" t="s">
        <v>2</v>
      </c>
      <c r="G39" s="39"/>
      <c r="H39" s="36" t="s">
        <v>3</v>
      </c>
      <c r="I39" s="46">
        <f>G39*E39*C39</f>
        <v>0</v>
      </c>
      <c r="J39" s="36" t="s">
        <v>3</v>
      </c>
      <c r="K39" s="30" t="s">
        <v>50</v>
      </c>
      <c r="L39" s="35"/>
      <c r="M39" s="62" t="s">
        <v>41</v>
      </c>
      <c r="N39" s="39"/>
      <c r="O39" s="39"/>
      <c r="P39" s="47">
        <f>set!B1</f>
        <v>2559</v>
      </c>
      <c r="Q39" s="37"/>
      <c r="R39" s="92">
        <f>P39-543</f>
        <v>2016</v>
      </c>
      <c r="S39" s="130"/>
      <c r="T39" s="19">
        <f>DATE(R39,O39,N39)</f>
        <v>42338</v>
      </c>
      <c r="U39" s="15"/>
      <c r="V39" s="15"/>
      <c r="W39" s="15"/>
      <c r="X39" s="16"/>
      <c r="Y39" s="16"/>
      <c r="Z39" s="16"/>
      <c r="AA39" s="16"/>
      <c r="AB39" s="16"/>
      <c r="AC39" s="16"/>
      <c r="AD39" s="6"/>
      <c r="AE39" s="6"/>
    </row>
    <row r="40" spans="1:31" ht="11.25" customHeight="1">
      <c r="A40" s="14"/>
      <c r="B40" s="35">
        <v>2.4</v>
      </c>
      <c r="C40" s="39"/>
      <c r="D40" s="36" t="s">
        <v>1</v>
      </c>
      <c r="E40" s="38">
        <f>N41</f>
        <v>0</v>
      </c>
      <c r="F40" s="36" t="s">
        <v>2</v>
      </c>
      <c r="G40" s="39"/>
      <c r="H40" s="36" t="s">
        <v>3</v>
      </c>
      <c r="I40" s="46">
        <f>G40*E40*C40</f>
        <v>0</v>
      </c>
      <c r="J40" s="36" t="s">
        <v>3</v>
      </c>
      <c r="K40" s="27" t="s">
        <v>45</v>
      </c>
      <c r="L40" s="35"/>
      <c r="M40" s="36"/>
      <c r="N40" s="49">
        <f>IF(U38&lt;0,"***วันเวลาไม่ถูกต้อง***","")</f>
      </c>
      <c r="O40" s="35"/>
      <c r="P40" s="36"/>
      <c r="Q40" s="67"/>
      <c r="R40" s="130"/>
      <c r="S40" s="130"/>
      <c r="T40" s="15"/>
      <c r="U40" s="15"/>
      <c r="V40" s="15"/>
      <c r="W40" s="15"/>
      <c r="X40" s="16"/>
      <c r="Y40" s="16"/>
      <c r="Z40" s="16"/>
      <c r="AA40" s="16"/>
      <c r="AB40" s="16"/>
      <c r="AC40" s="16"/>
      <c r="AD40" s="6"/>
      <c r="AE40" s="6"/>
    </row>
    <row r="41" spans="1:31" ht="11.25" customHeight="1">
      <c r="A41" s="14"/>
      <c r="B41" s="36"/>
      <c r="C41" s="39"/>
      <c r="D41" s="36" t="s">
        <v>1</v>
      </c>
      <c r="E41" s="38">
        <f>N41</f>
        <v>0</v>
      </c>
      <c r="F41" s="36" t="s">
        <v>2</v>
      </c>
      <c r="G41" s="39"/>
      <c r="H41" s="36" t="s">
        <v>3</v>
      </c>
      <c r="I41" s="46">
        <f>G41*E41*C41</f>
        <v>0</v>
      </c>
      <c r="J41" s="36" t="s">
        <v>3</v>
      </c>
      <c r="K41" s="27" t="s">
        <v>46</v>
      </c>
      <c r="L41" s="63"/>
      <c r="M41" s="62" t="s">
        <v>10</v>
      </c>
      <c r="N41" s="47">
        <f>ROUNDDOWN(U38/24,0)</f>
        <v>0</v>
      </c>
      <c r="O41" s="35" t="s">
        <v>2</v>
      </c>
      <c r="P41" s="36"/>
      <c r="Q41" s="37"/>
      <c r="R41" s="130"/>
      <c r="S41" s="130"/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6"/>
      <c r="AE41" s="6"/>
    </row>
    <row r="42" spans="1:31" ht="11.25" customHeight="1">
      <c r="A42" s="14"/>
      <c r="B42" s="36"/>
      <c r="C42" s="39"/>
      <c r="D42" s="36" t="s">
        <v>1</v>
      </c>
      <c r="E42" s="38">
        <f>N41</f>
        <v>0</v>
      </c>
      <c r="F42" s="36" t="s">
        <v>2</v>
      </c>
      <c r="G42" s="39"/>
      <c r="H42" s="36" t="s">
        <v>3</v>
      </c>
      <c r="I42" s="46">
        <f>G42*E42*C42</f>
        <v>0</v>
      </c>
      <c r="J42" s="36" t="s">
        <v>3</v>
      </c>
      <c r="K42" s="64"/>
      <c r="L42" s="35"/>
      <c r="M42" s="36"/>
      <c r="N42" s="36"/>
      <c r="O42" s="35"/>
      <c r="P42" s="36"/>
      <c r="Q42" s="37"/>
      <c r="R42" s="130"/>
      <c r="S42" s="130"/>
      <c r="T42" s="15">
        <f>SUM(C38:C42)</f>
        <v>0</v>
      </c>
      <c r="U42" s="15"/>
      <c r="V42" s="15"/>
      <c r="W42" s="15"/>
      <c r="X42" s="16"/>
      <c r="Y42" s="16"/>
      <c r="Z42" s="16"/>
      <c r="AA42" s="16"/>
      <c r="AB42" s="16"/>
      <c r="AC42" s="16"/>
      <c r="AD42" s="6"/>
      <c r="AE42" s="6"/>
    </row>
    <row r="43" spans="1:31" ht="11.25" customHeight="1">
      <c r="A43" s="14"/>
      <c r="B43" s="68">
        <f>IF(T42&gt;J5,"***จำนวนคนมากกว่าจำนวนรวม***","")</f>
      </c>
      <c r="C43" s="36"/>
      <c r="D43" s="36"/>
      <c r="E43" s="36"/>
      <c r="F43" s="36"/>
      <c r="G43" s="36"/>
      <c r="H43" s="52" t="s">
        <v>10</v>
      </c>
      <c r="I43" s="52">
        <f>SUM(I38:I42)</f>
        <v>0</v>
      </c>
      <c r="J43" s="36" t="s">
        <v>3</v>
      </c>
      <c r="K43" s="65"/>
      <c r="L43" s="35"/>
      <c r="M43" s="36"/>
      <c r="N43" s="36"/>
      <c r="O43" s="35"/>
      <c r="P43" s="36"/>
      <c r="Q43" s="37"/>
      <c r="R43" s="130"/>
      <c r="S43" s="130"/>
      <c r="U43" s="15"/>
      <c r="V43" s="15"/>
      <c r="W43" s="15"/>
      <c r="X43" s="16"/>
      <c r="Y43" s="16"/>
      <c r="Z43" s="16"/>
      <c r="AA43" s="16"/>
      <c r="AB43" s="16"/>
      <c r="AC43" s="16"/>
      <c r="AD43" s="6"/>
      <c r="AE43" s="6"/>
    </row>
    <row r="44" spans="1:31" ht="11.25" customHeight="1">
      <c r="A44" s="14"/>
      <c r="B44" s="68"/>
      <c r="C44" s="36"/>
      <c r="D44" s="36"/>
      <c r="E44" s="36"/>
      <c r="F44" s="36"/>
      <c r="G44" s="36"/>
      <c r="H44" s="110" t="s">
        <v>58</v>
      </c>
      <c r="I44" s="111"/>
      <c r="J44" s="75">
        <f>I22+I29+I36+I43</f>
        <v>0</v>
      </c>
      <c r="K44" s="65" t="s">
        <v>3</v>
      </c>
      <c r="L44" s="35"/>
      <c r="M44" s="36"/>
      <c r="N44" s="36"/>
      <c r="O44" s="35"/>
      <c r="P44" s="36"/>
      <c r="Q44" s="37"/>
      <c r="R44" s="130"/>
      <c r="S44" s="130"/>
      <c r="U44" s="15"/>
      <c r="V44" s="15"/>
      <c r="W44" s="15"/>
      <c r="X44" s="16"/>
      <c r="Y44" s="16"/>
      <c r="Z44" s="16"/>
      <c r="AA44" s="16"/>
      <c r="AB44" s="16"/>
      <c r="AC44" s="16"/>
      <c r="AD44" s="6"/>
      <c r="AE44" s="6"/>
    </row>
    <row r="45" spans="1:31" ht="11.25" customHeight="1">
      <c r="A45" s="1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5"/>
      <c r="M45" s="36"/>
      <c r="N45" s="36"/>
      <c r="O45" s="35"/>
      <c r="P45" s="36"/>
      <c r="Q45" s="37"/>
      <c r="R45" s="130"/>
      <c r="S45" s="130"/>
      <c r="T45" s="15"/>
      <c r="U45" s="15"/>
      <c r="V45" s="15"/>
      <c r="W45" s="15"/>
      <c r="X45" s="16"/>
      <c r="Y45" s="16"/>
      <c r="Z45" s="16"/>
      <c r="AA45" s="16"/>
      <c r="AB45" s="16"/>
      <c r="AC45" s="16"/>
      <c r="AD45" s="6"/>
      <c r="AE45" s="6"/>
    </row>
    <row r="46" spans="1:31" ht="11.25" customHeight="1">
      <c r="A46" s="14"/>
      <c r="B46" s="42" t="s">
        <v>15</v>
      </c>
      <c r="C46" s="120" t="s">
        <v>16</v>
      </c>
      <c r="D46" s="121"/>
      <c r="E46" s="121"/>
      <c r="F46" s="121"/>
      <c r="G46" s="121"/>
      <c r="H46" s="98" t="s">
        <v>23</v>
      </c>
      <c r="I46" s="121"/>
      <c r="J46" s="121"/>
      <c r="K46" s="73" t="s">
        <v>32</v>
      </c>
      <c r="L46" s="73" t="s">
        <v>59</v>
      </c>
      <c r="M46" s="98" t="s">
        <v>33</v>
      </c>
      <c r="N46" s="99"/>
      <c r="O46" s="76" t="s">
        <v>10</v>
      </c>
      <c r="P46" s="77"/>
      <c r="Q46" s="37"/>
      <c r="R46" s="131"/>
      <c r="S46" s="131"/>
      <c r="T46" s="26"/>
      <c r="U46" s="15"/>
      <c r="V46" s="15"/>
      <c r="W46" s="15"/>
      <c r="X46" s="16"/>
      <c r="Y46" s="16"/>
      <c r="Z46" s="16"/>
      <c r="AA46" s="16"/>
      <c r="AB46" s="16"/>
      <c r="AC46" s="16"/>
      <c r="AD46" s="6"/>
      <c r="AE46" s="6"/>
    </row>
    <row r="47" spans="1:31" ht="11.25" customHeight="1">
      <c r="A47" s="14"/>
      <c r="B47" s="105" t="s">
        <v>56</v>
      </c>
      <c r="C47" s="96"/>
      <c r="D47" s="96"/>
      <c r="E47" s="96"/>
      <c r="F47" s="96"/>
      <c r="G47" s="97"/>
      <c r="H47" s="95"/>
      <c r="I47" s="96"/>
      <c r="J47" s="97"/>
      <c r="K47" s="72"/>
      <c r="L47" s="78"/>
      <c r="M47" s="79"/>
      <c r="N47" s="65" t="s">
        <v>60</v>
      </c>
      <c r="O47" s="46">
        <f aca="true" t="shared" si="0" ref="O47:O56">L47+(M47*2)</f>
        <v>0</v>
      </c>
      <c r="P47" s="36" t="s">
        <v>3</v>
      </c>
      <c r="Q47" s="37"/>
      <c r="R47" s="130"/>
      <c r="S47" s="130"/>
      <c r="T47" s="15"/>
      <c r="U47" s="15"/>
      <c r="V47" s="15"/>
      <c r="W47" s="15"/>
      <c r="X47" s="16"/>
      <c r="Y47" s="16"/>
      <c r="Z47" s="16"/>
      <c r="AA47" s="16"/>
      <c r="AB47" s="16"/>
      <c r="AC47" s="16"/>
      <c r="AD47" s="6"/>
      <c r="AE47" s="6"/>
    </row>
    <row r="48" spans="1:31" ht="11.25" customHeight="1">
      <c r="A48" s="14"/>
      <c r="B48" s="106"/>
      <c r="C48" s="96"/>
      <c r="D48" s="96"/>
      <c r="E48" s="96"/>
      <c r="F48" s="96"/>
      <c r="G48" s="97"/>
      <c r="H48" s="95"/>
      <c r="I48" s="96"/>
      <c r="J48" s="97"/>
      <c r="K48" s="72"/>
      <c r="L48" s="78"/>
      <c r="M48" s="79"/>
      <c r="N48" s="65" t="s">
        <v>60</v>
      </c>
      <c r="O48" s="46">
        <f t="shared" si="0"/>
        <v>0</v>
      </c>
      <c r="P48" s="36" t="s">
        <v>3</v>
      </c>
      <c r="Q48" s="37"/>
      <c r="R48" s="130"/>
      <c r="S48" s="130"/>
      <c r="T48" s="15"/>
      <c r="U48" s="15"/>
      <c r="V48" s="15"/>
      <c r="W48" s="15"/>
      <c r="X48" s="16"/>
      <c r="Y48" s="16"/>
      <c r="Z48" s="16"/>
      <c r="AA48" s="16"/>
      <c r="AB48" s="16"/>
      <c r="AC48" s="16"/>
      <c r="AD48" s="6"/>
      <c r="AE48" s="6"/>
    </row>
    <row r="49" spans="1:31" ht="11.25" customHeight="1">
      <c r="A49" s="14"/>
      <c r="B49" s="106"/>
      <c r="C49" s="96"/>
      <c r="D49" s="96"/>
      <c r="E49" s="96"/>
      <c r="F49" s="96"/>
      <c r="G49" s="97"/>
      <c r="H49" s="95"/>
      <c r="I49" s="96"/>
      <c r="J49" s="97"/>
      <c r="K49" s="72"/>
      <c r="L49" s="78"/>
      <c r="M49" s="79"/>
      <c r="N49" s="65" t="s">
        <v>60</v>
      </c>
      <c r="O49" s="46">
        <f t="shared" si="0"/>
        <v>0</v>
      </c>
      <c r="P49" s="36" t="s">
        <v>3</v>
      </c>
      <c r="Q49" s="37"/>
      <c r="R49" s="130"/>
      <c r="S49" s="130"/>
      <c r="T49" s="15"/>
      <c r="U49" s="15"/>
      <c r="V49" s="15"/>
      <c r="W49" s="15"/>
      <c r="X49" s="16"/>
      <c r="Y49" s="16"/>
      <c r="Z49" s="16"/>
      <c r="AA49" s="16"/>
      <c r="AB49" s="16"/>
      <c r="AC49" s="16"/>
      <c r="AD49" s="6"/>
      <c r="AE49" s="6"/>
    </row>
    <row r="50" spans="1:31" ht="11.25" customHeight="1">
      <c r="A50" s="14"/>
      <c r="B50" s="106"/>
      <c r="C50" s="96"/>
      <c r="D50" s="96"/>
      <c r="E50" s="96"/>
      <c r="F50" s="96"/>
      <c r="G50" s="97"/>
      <c r="H50" s="95"/>
      <c r="I50" s="96"/>
      <c r="J50" s="97"/>
      <c r="K50" s="72"/>
      <c r="L50" s="78"/>
      <c r="M50" s="79"/>
      <c r="N50" s="65" t="s">
        <v>60</v>
      </c>
      <c r="O50" s="46">
        <f t="shared" si="0"/>
        <v>0</v>
      </c>
      <c r="P50" s="36" t="s">
        <v>3</v>
      </c>
      <c r="Q50" s="37"/>
      <c r="R50" s="130"/>
      <c r="S50" s="130"/>
      <c r="T50" s="15"/>
      <c r="U50" s="15"/>
      <c r="V50" s="15"/>
      <c r="W50" s="15"/>
      <c r="X50" s="16"/>
      <c r="Y50" s="16"/>
      <c r="Z50" s="16"/>
      <c r="AA50" s="16"/>
      <c r="AB50" s="16"/>
      <c r="AC50" s="16"/>
      <c r="AD50" s="6"/>
      <c r="AE50" s="6"/>
    </row>
    <row r="51" spans="1:31" ht="11.25" customHeight="1">
      <c r="A51" s="14"/>
      <c r="B51" s="106"/>
      <c r="C51" s="96"/>
      <c r="D51" s="96"/>
      <c r="E51" s="96"/>
      <c r="F51" s="96"/>
      <c r="G51" s="97"/>
      <c r="H51" s="95"/>
      <c r="I51" s="96"/>
      <c r="J51" s="97"/>
      <c r="K51" s="72"/>
      <c r="L51" s="78"/>
      <c r="M51" s="79"/>
      <c r="N51" s="65" t="s">
        <v>60</v>
      </c>
      <c r="O51" s="46">
        <f t="shared" si="0"/>
        <v>0</v>
      </c>
      <c r="P51" s="36" t="s">
        <v>3</v>
      </c>
      <c r="Q51" s="37"/>
      <c r="R51" s="130"/>
      <c r="S51" s="130"/>
      <c r="T51" s="15"/>
      <c r="U51" s="15"/>
      <c r="V51" s="15"/>
      <c r="W51" s="15"/>
      <c r="X51" s="16"/>
      <c r="Y51" s="16"/>
      <c r="Z51" s="16"/>
      <c r="AA51" s="16"/>
      <c r="AB51" s="16"/>
      <c r="AC51" s="16"/>
      <c r="AD51" s="6"/>
      <c r="AE51" s="6"/>
    </row>
    <row r="52" spans="1:31" ht="11.25" customHeight="1">
      <c r="A52" s="14"/>
      <c r="B52" s="106"/>
      <c r="C52" s="96"/>
      <c r="D52" s="96"/>
      <c r="E52" s="96"/>
      <c r="F52" s="96"/>
      <c r="G52" s="97"/>
      <c r="H52" s="95"/>
      <c r="I52" s="96"/>
      <c r="J52" s="97"/>
      <c r="K52" s="72"/>
      <c r="L52" s="78"/>
      <c r="M52" s="79"/>
      <c r="N52" s="65" t="s">
        <v>60</v>
      </c>
      <c r="O52" s="46">
        <f t="shared" si="0"/>
        <v>0</v>
      </c>
      <c r="P52" s="36" t="s">
        <v>3</v>
      </c>
      <c r="Q52" s="37"/>
      <c r="R52" s="130"/>
      <c r="S52" s="130"/>
      <c r="T52" s="15"/>
      <c r="U52" s="15"/>
      <c r="V52" s="15"/>
      <c r="W52" s="15"/>
      <c r="X52" s="16"/>
      <c r="Y52" s="16"/>
      <c r="Z52" s="16"/>
      <c r="AA52" s="16"/>
      <c r="AB52" s="16"/>
      <c r="AC52" s="16"/>
      <c r="AD52" s="6"/>
      <c r="AE52" s="6"/>
    </row>
    <row r="53" spans="1:31" ht="11.25" customHeight="1">
      <c r="A53" s="14"/>
      <c r="B53" s="106"/>
      <c r="C53" s="96"/>
      <c r="D53" s="96"/>
      <c r="E53" s="96"/>
      <c r="F53" s="96"/>
      <c r="G53" s="97"/>
      <c r="H53" s="95"/>
      <c r="I53" s="96"/>
      <c r="J53" s="97"/>
      <c r="K53" s="72"/>
      <c r="L53" s="78"/>
      <c r="M53" s="79"/>
      <c r="N53" s="65" t="s">
        <v>60</v>
      </c>
      <c r="O53" s="46">
        <f t="shared" si="0"/>
        <v>0</v>
      </c>
      <c r="P53" s="36" t="s">
        <v>3</v>
      </c>
      <c r="Q53" s="37"/>
      <c r="R53" s="130"/>
      <c r="S53" s="130"/>
      <c r="T53" s="15"/>
      <c r="U53" s="15"/>
      <c r="V53" s="15"/>
      <c r="W53" s="15"/>
      <c r="X53" s="16"/>
      <c r="Y53" s="16"/>
      <c r="Z53" s="16"/>
      <c r="AA53" s="16"/>
      <c r="AB53" s="16"/>
      <c r="AC53" s="16"/>
      <c r="AD53" s="6"/>
      <c r="AE53" s="6"/>
    </row>
    <row r="54" spans="1:31" ht="11.25" customHeight="1">
      <c r="A54" s="14"/>
      <c r="B54" s="106"/>
      <c r="C54" s="96"/>
      <c r="D54" s="96"/>
      <c r="E54" s="96"/>
      <c r="F54" s="96"/>
      <c r="G54" s="97"/>
      <c r="H54" s="95"/>
      <c r="I54" s="96"/>
      <c r="J54" s="97"/>
      <c r="K54" s="72"/>
      <c r="L54" s="78"/>
      <c r="M54" s="79"/>
      <c r="N54" s="65" t="s">
        <v>60</v>
      </c>
      <c r="O54" s="46">
        <f t="shared" si="0"/>
        <v>0</v>
      </c>
      <c r="P54" s="36" t="s">
        <v>3</v>
      </c>
      <c r="Q54" s="37"/>
      <c r="R54" s="130"/>
      <c r="S54" s="130"/>
      <c r="T54" s="15"/>
      <c r="U54" s="15"/>
      <c r="V54" s="15"/>
      <c r="W54" s="15"/>
      <c r="X54" s="16"/>
      <c r="Y54" s="16"/>
      <c r="Z54" s="16"/>
      <c r="AA54" s="16"/>
      <c r="AB54" s="16"/>
      <c r="AC54" s="16"/>
      <c r="AD54" s="6"/>
      <c r="AE54" s="6"/>
    </row>
    <row r="55" spans="1:31" ht="11.25" customHeight="1">
      <c r="A55" s="14"/>
      <c r="B55" s="106"/>
      <c r="C55" s="96"/>
      <c r="D55" s="96"/>
      <c r="E55" s="96"/>
      <c r="F55" s="96"/>
      <c r="G55" s="97"/>
      <c r="H55" s="95"/>
      <c r="I55" s="96"/>
      <c r="J55" s="97"/>
      <c r="K55" s="72"/>
      <c r="L55" s="78"/>
      <c r="M55" s="79"/>
      <c r="N55" s="65" t="s">
        <v>60</v>
      </c>
      <c r="O55" s="46">
        <f t="shared" si="0"/>
        <v>0</v>
      </c>
      <c r="P55" s="36" t="s">
        <v>3</v>
      </c>
      <c r="Q55" s="37"/>
      <c r="R55" s="130"/>
      <c r="S55" s="130"/>
      <c r="T55" s="15"/>
      <c r="U55" s="15"/>
      <c r="V55" s="15"/>
      <c r="W55" s="15"/>
      <c r="X55" s="16"/>
      <c r="Y55" s="16"/>
      <c r="Z55" s="16"/>
      <c r="AA55" s="16"/>
      <c r="AB55" s="16"/>
      <c r="AC55" s="16"/>
      <c r="AD55" s="6"/>
      <c r="AE55" s="6"/>
    </row>
    <row r="56" spans="1:31" ht="11.25" customHeight="1">
      <c r="A56" s="14"/>
      <c r="B56" s="106"/>
      <c r="C56" s="96"/>
      <c r="D56" s="96"/>
      <c r="E56" s="96"/>
      <c r="F56" s="96"/>
      <c r="G56" s="97"/>
      <c r="H56" s="95"/>
      <c r="I56" s="96"/>
      <c r="J56" s="97"/>
      <c r="K56" s="72"/>
      <c r="L56" s="78"/>
      <c r="M56" s="79"/>
      <c r="N56" s="65" t="s">
        <v>60</v>
      </c>
      <c r="O56" s="46">
        <f t="shared" si="0"/>
        <v>0</v>
      </c>
      <c r="P56" s="36" t="s">
        <v>3</v>
      </c>
      <c r="Q56" s="37"/>
      <c r="R56" s="130"/>
      <c r="S56" s="130"/>
      <c r="T56" s="15"/>
      <c r="U56" s="15"/>
      <c r="V56" s="15"/>
      <c r="W56" s="15"/>
      <c r="X56" s="16"/>
      <c r="Y56" s="16"/>
      <c r="Z56" s="16"/>
      <c r="AA56" s="16"/>
      <c r="AB56" s="16"/>
      <c r="AC56" s="16"/>
      <c r="AD56" s="6"/>
      <c r="AE56" s="6"/>
    </row>
    <row r="57" spans="1:31" ht="11.25" customHeight="1">
      <c r="A57" s="14"/>
      <c r="B57" s="80"/>
      <c r="C57" s="100" t="s">
        <v>52</v>
      </c>
      <c r="D57" s="101"/>
      <c r="E57" s="101"/>
      <c r="F57" s="101"/>
      <c r="G57" s="101"/>
      <c r="H57" s="101"/>
      <c r="I57" s="101"/>
      <c r="J57" s="101"/>
      <c r="K57" s="32" t="s">
        <v>53</v>
      </c>
      <c r="L57" s="32" t="s">
        <v>54</v>
      </c>
      <c r="M57" s="33" t="s">
        <v>2</v>
      </c>
      <c r="N57" s="81"/>
      <c r="O57" s="74" t="s">
        <v>10</v>
      </c>
      <c r="P57" s="36"/>
      <c r="Q57" s="37"/>
      <c r="R57" s="130"/>
      <c r="S57" s="130"/>
      <c r="T57" s="15"/>
      <c r="U57" s="15"/>
      <c r="V57" s="15"/>
      <c r="W57" s="15"/>
      <c r="X57" s="16"/>
      <c r="Y57" s="16"/>
      <c r="Z57" s="16"/>
      <c r="AA57" s="16"/>
      <c r="AB57" s="16"/>
      <c r="AC57" s="16"/>
      <c r="AD57" s="6"/>
      <c r="AE57" s="6"/>
    </row>
    <row r="58" spans="1:31" ht="11.25" customHeight="1">
      <c r="A58" s="14"/>
      <c r="B58" s="31"/>
      <c r="C58" s="96"/>
      <c r="D58" s="96"/>
      <c r="E58" s="96"/>
      <c r="F58" s="96"/>
      <c r="G58" s="96"/>
      <c r="H58" s="96"/>
      <c r="I58" s="96"/>
      <c r="J58" s="97"/>
      <c r="K58" s="89"/>
      <c r="L58" s="89"/>
      <c r="M58" s="69"/>
      <c r="N58" s="65"/>
      <c r="O58" s="46">
        <f>K58*L58*M58</f>
        <v>0</v>
      </c>
      <c r="P58" s="36" t="s">
        <v>3</v>
      </c>
      <c r="Q58" s="37"/>
      <c r="R58" s="130"/>
      <c r="S58" s="130"/>
      <c r="T58" s="15"/>
      <c r="U58" s="15"/>
      <c r="V58" s="15"/>
      <c r="W58" s="15"/>
      <c r="X58" s="16"/>
      <c r="Y58" s="16"/>
      <c r="Z58" s="16"/>
      <c r="AA58" s="16"/>
      <c r="AB58" s="16"/>
      <c r="AC58" s="16"/>
      <c r="AD58" s="6"/>
      <c r="AE58" s="6"/>
    </row>
    <row r="59" spans="1:31" ht="11.25" customHeight="1">
      <c r="A59" s="14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02" t="s">
        <v>10</v>
      </c>
      <c r="M59" s="103"/>
      <c r="N59" s="104"/>
      <c r="O59" s="52">
        <f>SUM(O47:O58)</f>
        <v>0</v>
      </c>
      <c r="P59" s="36" t="s">
        <v>3</v>
      </c>
      <c r="Q59" s="37"/>
      <c r="R59" s="130"/>
      <c r="S59" s="130"/>
      <c r="T59" s="15"/>
      <c r="U59" s="15"/>
      <c r="V59" s="15"/>
      <c r="W59" s="15"/>
      <c r="X59" s="16"/>
      <c r="Y59" s="16"/>
      <c r="Z59" s="16"/>
      <c r="AA59" s="16"/>
      <c r="AB59" s="16"/>
      <c r="AC59" s="16"/>
      <c r="AD59" s="6"/>
      <c r="AE59" s="6"/>
    </row>
    <row r="60" spans="1:31" ht="11.25" customHeight="1">
      <c r="A60" s="14"/>
      <c r="B60" s="36"/>
      <c r="C60" s="36"/>
      <c r="D60" s="36"/>
      <c r="E60" s="36"/>
      <c r="F60" s="36"/>
      <c r="G60" s="36"/>
      <c r="H60" s="38"/>
      <c r="I60" s="36"/>
      <c r="J60" s="35"/>
      <c r="K60" s="36"/>
      <c r="L60" s="35"/>
      <c r="M60" s="36"/>
      <c r="N60" s="36"/>
      <c r="O60" s="35"/>
      <c r="P60" s="36"/>
      <c r="Q60" s="37"/>
      <c r="R60" s="130"/>
      <c r="S60" s="130"/>
      <c r="T60" s="15"/>
      <c r="U60" s="15"/>
      <c r="V60" s="15"/>
      <c r="W60" s="15"/>
      <c r="X60" s="16"/>
      <c r="Y60" s="16"/>
      <c r="Z60" s="16"/>
      <c r="AA60" s="16"/>
      <c r="AB60" s="16"/>
      <c r="AC60" s="16"/>
      <c r="AD60" s="6"/>
      <c r="AE60" s="6"/>
    </row>
    <row r="61" spans="1:31" ht="15.75" customHeight="1">
      <c r="A61" s="14"/>
      <c r="B61" s="42" t="s">
        <v>17</v>
      </c>
      <c r="C61" s="114" t="s">
        <v>36</v>
      </c>
      <c r="D61" s="115"/>
      <c r="E61" s="115"/>
      <c r="F61" s="115"/>
      <c r="G61" s="115"/>
      <c r="H61" s="115"/>
      <c r="I61" s="115"/>
      <c r="J61" s="33" t="s">
        <v>24</v>
      </c>
      <c r="K61" s="42"/>
      <c r="L61" s="35"/>
      <c r="M61" s="36"/>
      <c r="N61" s="36"/>
      <c r="O61" s="35"/>
      <c r="P61" s="36"/>
      <c r="Q61" s="37"/>
      <c r="R61" s="130"/>
      <c r="S61" s="130"/>
      <c r="T61" s="15"/>
      <c r="U61" s="15"/>
      <c r="V61" s="15"/>
      <c r="W61" s="15"/>
      <c r="X61" s="16"/>
      <c r="Y61" s="16"/>
      <c r="Z61" s="16"/>
      <c r="AA61" s="16"/>
      <c r="AB61" s="16"/>
      <c r="AC61" s="16"/>
      <c r="AD61" s="6"/>
      <c r="AE61" s="6"/>
    </row>
    <row r="62" spans="1:31" ht="11.25" customHeight="1">
      <c r="A62" s="14"/>
      <c r="B62" s="36"/>
      <c r="C62" s="125"/>
      <c r="D62" s="126"/>
      <c r="E62" s="126"/>
      <c r="F62" s="126"/>
      <c r="G62" s="126"/>
      <c r="H62" s="126"/>
      <c r="I62" s="126"/>
      <c r="J62" s="69"/>
      <c r="K62" s="36" t="s">
        <v>3</v>
      </c>
      <c r="L62" s="35"/>
      <c r="M62" s="36"/>
      <c r="N62" s="36"/>
      <c r="O62" s="35"/>
      <c r="P62" s="36"/>
      <c r="Q62" s="37"/>
      <c r="R62" s="130"/>
      <c r="S62" s="130"/>
      <c r="T62" s="15"/>
      <c r="U62" s="15"/>
      <c r="V62" s="15"/>
      <c r="W62" s="15"/>
      <c r="X62" s="16"/>
      <c r="Y62" s="16"/>
      <c r="Z62" s="16"/>
      <c r="AA62" s="16"/>
      <c r="AB62" s="16"/>
      <c r="AC62" s="16"/>
      <c r="AD62" s="6"/>
      <c r="AE62" s="6"/>
    </row>
    <row r="63" spans="1:31" ht="11.25" customHeight="1">
      <c r="A63" s="14"/>
      <c r="B63" s="36"/>
      <c r="C63" s="125"/>
      <c r="D63" s="126"/>
      <c r="E63" s="126"/>
      <c r="F63" s="126"/>
      <c r="G63" s="126"/>
      <c r="H63" s="126"/>
      <c r="I63" s="126"/>
      <c r="J63" s="69"/>
      <c r="K63" s="36" t="s">
        <v>3</v>
      </c>
      <c r="L63" s="35"/>
      <c r="M63" s="36"/>
      <c r="N63" s="36"/>
      <c r="O63" s="35"/>
      <c r="P63" s="36"/>
      <c r="Q63" s="37"/>
      <c r="R63" s="130"/>
      <c r="S63" s="130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6"/>
      <c r="AE63" s="6"/>
    </row>
    <row r="64" spans="1:31" ht="16.5" customHeight="1">
      <c r="A64" s="14"/>
      <c r="B64" s="36"/>
      <c r="C64" s="36"/>
      <c r="D64" s="36"/>
      <c r="E64" s="36"/>
      <c r="F64" s="36"/>
      <c r="G64" s="36"/>
      <c r="H64" s="36"/>
      <c r="I64" s="64"/>
      <c r="J64" s="65"/>
      <c r="K64" s="70" t="s">
        <v>18</v>
      </c>
      <c r="L64" s="123">
        <f>I13+I22+I29+I36+I43+O59+J62+J63</f>
        <v>0</v>
      </c>
      <c r="M64" s="124"/>
      <c r="N64" s="71" t="s">
        <v>3</v>
      </c>
      <c r="O64" s="35"/>
      <c r="P64" s="36"/>
      <c r="Q64" s="37"/>
      <c r="R64" s="128"/>
      <c r="S64" s="128"/>
      <c r="T64" s="15"/>
      <c r="U64" s="15"/>
      <c r="V64" s="15"/>
      <c r="W64" s="15"/>
      <c r="X64" s="16"/>
      <c r="Y64" s="16"/>
      <c r="Z64" s="16"/>
      <c r="AA64" s="16"/>
      <c r="AB64" s="16"/>
      <c r="AC64" s="16"/>
      <c r="AD64" s="6"/>
      <c r="AE64" s="6"/>
    </row>
    <row r="65" spans="1:31" ht="14.25">
      <c r="A65" s="5"/>
      <c r="B65" s="8"/>
      <c r="C65" s="8"/>
      <c r="D65" s="8"/>
      <c r="E65" s="8"/>
      <c r="F65" s="8"/>
      <c r="G65" s="8"/>
      <c r="H65" s="8"/>
      <c r="I65" s="8"/>
      <c r="J65" s="8"/>
      <c r="K65" s="8"/>
      <c r="L65" s="9"/>
      <c r="M65" s="8"/>
      <c r="N65" s="8"/>
      <c r="O65" s="9"/>
      <c r="P65" s="8"/>
      <c r="Q65" s="12"/>
      <c r="R65" s="128"/>
      <c r="S65" s="128"/>
      <c r="T65" s="15"/>
      <c r="U65" s="15"/>
      <c r="V65" s="15"/>
      <c r="W65" s="15"/>
      <c r="X65" s="16"/>
      <c r="Y65" s="16"/>
      <c r="Z65" s="6"/>
      <c r="AA65" s="6"/>
      <c r="AB65" s="6"/>
      <c r="AC65" s="6"/>
      <c r="AD65" s="6"/>
      <c r="AE65" s="6"/>
    </row>
    <row r="66" spans="1:31" ht="14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0"/>
      <c r="N66" s="10"/>
      <c r="O66" s="11"/>
      <c r="P66" s="10"/>
      <c r="Q66" s="13"/>
      <c r="R66" s="128"/>
      <c r="S66" s="128"/>
      <c r="T66" s="15"/>
      <c r="U66" s="15"/>
      <c r="V66" s="15"/>
      <c r="W66" s="15"/>
      <c r="X66" s="16"/>
      <c r="Y66" s="16"/>
      <c r="Z66" s="6"/>
      <c r="AA66" s="6"/>
      <c r="AB66" s="6"/>
      <c r="AC66" s="6"/>
      <c r="AD66" s="6"/>
      <c r="AE66" s="6"/>
    </row>
    <row r="67" spans="1:32" ht="14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N67" s="6"/>
      <c r="O67" s="7"/>
      <c r="P67" s="6"/>
      <c r="Q67" s="6"/>
      <c r="R67" s="127"/>
      <c r="S67" s="127"/>
      <c r="T67" s="16"/>
      <c r="U67" s="16"/>
      <c r="V67" s="16"/>
      <c r="W67" s="16"/>
      <c r="X67" s="16"/>
      <c r="Y67" s="16"/>
      <c r="Z67" s="6"/>
      <c r="AA67" s="6"/>
      <c r="AB67" s="6"/>
      <c r="AC67" s="6"/>
      <c r="AD67" s="6"/>
      <c r="AE67" s="6"/>
      <c r="AF67" s="5"/>
    </row>
    <row r="68" spans="1:32" ht="14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6"/>
      <c r="N68" s="6"/>
      <c r="O68" s="7"/>
      <c r="P68" s="6"/>
      <c r="Q68" s="6"/>
      <c r="R68" s="127"/>
      <c r="S68" s="127"/>
      <c r="T68" s="16"/>
      <c r="U68" s="16"/>
      <c r="V68" s="16"/>
      <c r="W68" s="16"/>
      <c r="X68" s="16"/>
      <c r="Y68" s="16"/>
      <c r="Z68" s="6"/>
      <c r="AA68" s="6"/>
      <c r="AB68" s="6"/>
      <c r="AC68" s="6"/>
      <c r="AD68" s="6"/>
      <c r="AE68" s="6"/>
      <c r="AF68" s="5"/>
    </row>
    <row r="69" spans="1:32" ht="14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6"/>
      <c r="N69" s="6"/>
      <c r="O69" s="7"/>
      <c r="P69" s="6"/>
      <c r="Q69" s="6"/>
      <c r="R69" s="127"/>
      <c r="S69" s="127"/>
      <c r="T69" s="16"/>
      <c r="U69" s="16"/>
      <c r="V69" s="16"/>
      <c r="W69" s="16"/>
      <c r="X69" s="16"/>
      <c r="Y69" s="16"/>
      <c r="Z69" s="6"/>
      <c r="AA69" s="6"/>
      <c r="AB69" s="6"/>
      <c r="AC69" s="6"/>
      <c r="AD69" s="6"/>
      <c r="AE69" s="6"/>
      <c r="AF69" s="5"/>
    </row>
    <row r="70" spans="1:32" ht="14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6"/>
      <c r="N70" s="6"/>
      <c r="O70" s="7"/>
      <c r="P70" s="6"/>
      <c r="Q70" s="6"/>
      <c r="R70" s="127"/>
      <c r="S70" s="127"/>
      <c r="T70" s="16"/>
      <c r="U70" s="16"/>
      <c r="V70" s="16"/>
      <c r="W70" s="16"/>
      <c r="X70" s="16"/>
      <c r="Y70" s="16"/>
      <c r="Z70" s="6"/>
      <c r="AA70" s="6"/>
      <c r="AB70" s="6"/>
      <c r="AC70" s="6"/>
      <c r="AD70" s="6"/>
      <c r="AE70" s="6"/>
      <c r="AF70" s="5"/>
    </row>
    <row r="71" spans="1:32" ht="14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6"/>
      <c r="N71" s="6"/>
      <c r="O71" s="7"/>
      <c r="P71" s="6"/>
      <c r="Q71" s="6"/>
      <c r="R71" s="127"/>
      <c r="S71" s="127"/>
      <c r="T71" s="16"/>
      <c r="U71" s="16"/>
      <c r="V71" s="16"/>
      <c r="W71" s="16"/>
      <c r="X71" s="16"/>
      <c r="Y71" s="16"/>
      <c r="Z71" s="6"/>
      <c r="AA71" s="6"/>
      <c r="AB71" s="6"/>
      <c r="AC71" s="6"/>
      <c r="AD71" s="6"/>
      <c r="AE71" s="6"/>
      <c r="AF71" s="5"/>
    </row>
    <row r="72" spans="1:32" ht="14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6"/>
      <c r="N72" s="6"/>
      <c r="O72" s="7"/>
      <c r="P72" s="6"/>
      <c r="Q72" s="6"/>
      <c r="R72" s="127"/>
      <c r="S72" s="127"/>
      <c r="T72" s="16"/>
      <c r="U72" s="16"/>
      <c r="V72" s="16"/>
      <c r="W72" s="16"/>
      <c r="X72" s="16"/>
      <c r="Y72" s="16"/>
      <c r="Z72" s="6"/>
      <c r="AA72" s="6"/>
      <c r="AB72" s="6"/>
      <c r="AC72" s="6"/>
      <c r="AD72" s="6"/>
      <c r="AE72" s="6"/>
      <c r="AF72" s="5"/>
    </row>
    <row r="73" spans="1:32" ht="14.2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6"/>
      <c r="N73" s="6"/>
      <c r="O73" s="7"/>
      <c r="P73" s="6"/>
      <c r="Q73" s="6"/>
      <c r="R73" s="127"/>
      <c r="S73" s="127"/>
      <c r="T73" s="16"/>
      <c r="U73" s="16"/>
      <c r="V73" s="16"/>
      <c r="W73" s="16"/>
      <c r="X73" s="16"/>
      <c r="Y73" s="16"/>
      <c r="Z73" s="6"/>
      <c r="AA73" s="6"/>
      <c r="AB73" s="6"/>
      <c r="AC73" s="6"/>
      <c r="AD73" s="5"/>
      <c r="AE73" s="5"/>
      <c r="AF73" s="5"/>
    </row>
    <row r="74" spans="1:32" ht="14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M74" s="6"/>
      <c r="N74" s="6"/>
      <c r="O74" s="7"/>
      <c r="P74" s="6"/>
      <c r="Q74" s="6"/>
      <c r="R74" s="127"/>
      <c r="S74" s="127"/>
      <c r="T74" s="16"/>
      <c r="U74" s="16"/>
      <c r="V74" s="16"/>
      <c r="W74" s="16"/>
      <c r="X74" s="16"/>
      <c r="Y74" s="16"/>
      <c r="Z74" s="6"/>
      <c r="AA74" s="6"/>
      <c r="AB74" s="6"/>
      <c r="AC74" s="6"/>
      <c r="AD74" s="5"/>
      <c r="AE74" s="5"/>
      <c r="AF74" s="5"/>
    </row>
    <row r="75" spans="1:32" ht="14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M75" s="6"/>
      <c r="N75" s="6"/>
      <c r="O75" s="7"/>
      <c r="P75" s="6"/>
      <c r="Q75" s="6"/>
      <c r="R75" s="127"/>
      <c r="S75" s="127"/>
      <c r="T75" s="16"/>
      <c r="U75" s="16"/>
      <c r="V75" s="16"/>
      <c r="W75" s="16"/>
      <c r="X75" s="16"/>
      <c r="Y75" s="16"/>
      <c r="Z75" s="6"/>
      <c r="AA75" s="6"/>
      <c r="AB75" s="6"/>
      <c r="AC75" s="6"/>
      <c r="AD75" s="5"/>
      <c r="AE75" s="5"/>
      <c r="AF75" s="5"/>
    </row>
    <row r="76" spans="1:32" ht="14.2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  <c r="M76" s="6"/>
      <c r="N76" s="6"/>
      <c r="O76" s="7"/>
      <c r="P76" s="6"/>
      <c r="Q76" s="6"/>
      <c r="R76" s="127"/>
      <c r="S76" s="127"/>
      <c r="T76" s="16"/>
      <c r="U76" s="16"/>
      <c r="V76" s="16"/>
      <c r="W76" s="16"/>
      <c r="X76" s="16"/>
      <c r="Y76" s="16"/>
      <c r="Z76" s="6"/>
      <c r="AA76" s="6"/>
      <c r="AB76" s="6"/>
      <c r="AC76" s="6"/>
      <c r="AD76" s="5"/>
      <c r="AE76" s="5"/>
      <c r="AF76" s="5"/>
    </row>
    <row r="77" spans="2:29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3"/>
      <c r="P77" s="2"/>
      <c r="Q77" s="2"/>
      <c r="R77" s="127"/>
      <c r="S77" s="127"/>
      <c r="T77" s="24"/>
      <c r="U77" s="24"/>
      <c r="V77" s="24"/>
      <c r="W77" s="24"/>
      <c r="X77" s="24"/>
      <c r="Y77" s="24"/>
      <c r="Z77" s="2"/>
      <c r="AA77" s="2"/>
      <c r="AB77" s="2"/>
      <c r="AC77" s="2"/>
    </row>
    <row r="78" spans="2:29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3"/>
      <c r="P78" s="2"/>
      <c r="Q78" s="2"/>
      <c r="R78" s="127"/>
      <c r="S78" s="127"/>
      <c r="T78" s="24"/>
      <c r="U78" s="24"/>
      <c r="V78" s="24"/>
      <c r="W78" s="24"/>
      <c r="X78" s="24"/>
      <c r="Y78" s="24"/>
      <c r="Z78" s="2"/>
      <c r="AA78" s="2"/>
      <c r="AB78" s="2"/>
      <c r="AC78" s="2"/>
    </row>
    <row r="79" spans="2:29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3"/>
      <c r="P79" s="2"/>
      <c r="Q79" s="2"/>
      <c r="R79" s="127"/>
      <c r="S79" s="127"/>
      <c r="T79" s="24"/>
      <c r="U79" s="24"/>
      <c r="V79" s="24"/>
      <c r="W79" s="24"/>
      <c r="X79" s="24"/>
      <c r="Y79" s="24"/>
      <c r="Z79" s="2"/>
      <c r="AA79" s="2"/>
      <c r="AB79" s="2"/>
      <c r="AC79" s="2"/>
    </row>
    <row r="80" spans="2:29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2"/>
      <c r="O80" s="3"/>
      <c r="P80" s="2"/>
      <c r="Q80" s="2"/>
      <c r="R80" s="127"/>
      <c r="S80" s="127"/>
      <c r="T80" s="24"/>
      <c r="U80" s="24"/>
      <c r="V80" s="24"/>
      <c r="W80" s="24"/>
      <c r="X80" s="24"/>
      <c r="Y80" s="24"/>
      <c r="Z80" s="2"/>
      <c r="AA80" s="2"/>
      <c r="AB80" s="2"/>
      <c r="AC80" s="2"/>
    </row>
    <row r="81" spans="2:29" ht="14.2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2"/>
      <c r="O81" s="3"/>
      <c r="P81" s="2"/>
      <c r="Q81" s="2"/>
      <c r="R81" s="127"/>
      <c r="S81" s="127"/>
      <c r="T81" s="24"/>
      <c r="U81" s="24"/>
      <c r="V81" s="24"/>
      <c r="W81" s="24"/>
      <c r="X81" s="24"/>
      <c r="Y81" s="24"/>
      <c r="Z81" s="2"/>
      <c r="AA81" s="2"/>
      <c r="AB81" s="2"/>
      <c r="AC81" s="2"/>
    </row>
    <row r="82" spans="2:29" ht="14.2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2"/>
      <c r="O82" s="3"/>
      <c r="P82" s="2"/>
      <c r="Q82" s="2"/>
      <c r="R82" s="127"/>
      <c r="S82" s="127"/>
      <c r="T82" s="24"/>
      <c r="U82" s="24"/>
      <c r="V82" s="24"/>
      <c r="W82" s="24"/>
      <c r="X82" s="24"/>
      <c r="Y82" s="24"/>
      <c r="Z82" s="2"/>
      <c r="AA82" s="2"/>
      <c r="AB82" s="2"/>
      <c r="AC82" s="2"/>
    </row>
    <row r="83" spans="2:29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2"/>
      <c r="O83" s="3"/>
      <c r="P83" s="2"/>
      <c r="Q83" s="2"/>
      <c r="R83" s="127"/>
      <c r="S83" s="127"/>
      <c r="T83" s="24"/>
      <c r="U83" s="24"/>
      <c r="V83" s="24"/>
      <c r="W83" s="24"/>
      <c r="X83" s="24"/>
      <c r="Y83" s="24"/>
      <c r="Z83" s="2"/>
      <c r="AA83" s="2"/>
      <c r="AB83" s="2"/>
      <c r="AC83" s="2"/>
    </row>
    <row r="84" spans="2:29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3"/>
      <c r="P84" s="2"/>
      <c r="Q84" s="2"/>
      <c r="R84" s="127"/>
      <c r="S84" s="127"/>
      <c r="T84" s="24"/>
      <c r="U84" s="24"/>
      <c r="V84" s="24"/>
      <c r="W84" s="24"/>
      <c r="X84" s="24"/>
      <c r="Y84" s="24"/>
      <c r="Z84" s="2"/>
      <c r="AA84" s="2"/>
      <c r="AB84" s="2"/>
      <c r="AC84" s="2"/>
    </row>
    <row r="85" spans="2:29" ht="14.2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2"/>
      <c r="O85" s="3"/>
      <c r="P85" s="2"/>
      <c r="Q85" s="2"/>
      <c r="R85" s="127"/>
      <c r="S85" s="127"/>
      <c r="T85" s="24"/>
      <c r="U85" s="24"/>
      <c r="V85" s="24"/>
      <c r="W85" s="24"/>
      <c r="X85" s="24"/>
      <c r="Y85" s="24"/>
      <c r="Z85" s="2"/>
      <c r="AA85" s="2"/>
      <c r="AB85" s="2"/>
      <c r="AC85" s="2"/>
    </row>
    <row r="86" spans="2:29" ht="14.2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2"/>
      <c r="O86" s="3"/>
      <c r="P86" s="2"/>
      <c r="Q86" s="2"/>
      <c r="R86" s="127"/>
      <c r="S86" s="127"/>
      <c r="T86" s="24"/>
      <c r="U86" s="24"/>
      <c r="V86" s="24"/>
      <c r="W86" s="24"/>
      <c r="X86" s="24"/>
      <c r="Y86" s="24"/>
      <c r="Z86" s="2"/>
      <c r="AA86" s="2"/>
      <c r="AB86" s="2"/>
      <c r="AC86" s="2"/>
    </row>
    <row r="87" spans="2:29" ht="14.2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2"/>
      <c r="O87" s="3"/>
      <c r="P87" s="2"/>
      <c r="Q87" s="2"/>
      <c r="R87" s="127"/>
      <c r="S87" s="127"/>
      <c r="T87" s="24"/>
      <c r="U87" s="24"/>
      <c r="V87" s="24"/>
      <c r="W87" s="24"/>
      <c r="X87" s="24"/>
      <c r="Y87" s="24"/>
      <c r="Z87" s="2"/>
      <c r="AA87" s="2"/>
      <c r="AB87" s="2"/>
      <c r="AC87" s="2"/>
    </row>
    <row r="88" spans="2:14" ht="14.2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2"/>
    </row>
    <row r="89" spans="2:14" ht="14.2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</row>
    <row r="90" spans="2:14" ht="14.2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2"/>
    </row>
    <row r="91" spans="2:14" ht="14.2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2"/>
    </row>
    <row r="92" spans="2:14" ht="14.2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2"/>
    </row>
    <row r="93" spans="2:14" ht="14.2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2"/>
    </row>
    <row r="94" spans="2:14" ht="14.2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2"/>
    </row>
    <row r="95" spans="2:14" ht="14.2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2"/>
    </row>
    <row r="96" spans="2:1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</row>
    <row r="97" spans="2:1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2"/>
    </row>
    <row r="98" spans="2:14" ht="14.2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</row>
    <row r="99" spans="2:14" ht="14.2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2"/>
    </row>
    <row r="100" spans="2:14" ht="14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</row>
    <row r="101" spans="2:14" ht="14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2"/>
    </row>
    <row r="102" spans="2:14" ht="14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2"/>
    </row>
    <row r="103" spans="2:14" ht="14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2"/>
    </row>
    <row r="104" spans="2:14" ht="14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2"/>
    </row>
    <row r="105" spans="2:14" ht="14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2"/>
    </row>
    <row r="106" spans="2:14" ht="14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</row>
    <row r="107" spans="2:14" ht="14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2"/>
    </row>
    <row r="108" spans="2:14" ht="14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2"/>
    </row>
    <row r="109" spans="2:14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2"/>
    </row>
    <row r="110" spans="2:14" ht="14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2"/>
    </row>
    <row r="111" spans="2:14" ht="14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</row>
    <row r="112" spans="2:14" ht="14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</row>
    <row r="113" spans="2:14" ht="14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2"/>
    </row>
    <row r="114" spans="2:14" ht="14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2"/>
    </row>
    <row r="115" spans="2:14" ht="14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2"/>
    </row>
    <row r="116" spans="2:14" ht="14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2"/>
    </row>
    <row r="117" spans="2:14" ht="14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2"/>
    </row>
    <row r="118" spans="2:14" ht="14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</row>
    <row r="119" spans="2:14" ht="14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</row>
    <row r="120" spans="2:14" ht="14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</row>
    <row r="121" spans="2:14" ht="14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2"/>
    </row>
    <row r="122" spans="2:14" ht="14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2"/>
    </row>
    <row r="123" spans="2:14" ht="14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2"/>
    </row>
    <row r="124" spans="2:14" ht="14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2"/>
    </row>
    <row r="125" spans="2:14" ht="14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2"/>
    </row>
    <row r="126" spans="2:14" ht="14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2"/>
    </row>
    <row r="127" spans="2:14" ht="14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2"/>
    </row>
    <row r="128" spans="2:1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2"/>
    </row>
    <row r="129" spans="2:1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</row>
    <row r="130" spans="2:14" ht="14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2"/>
    </row>
    <row r="131" spans="2:14" ht="14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2"/>
    </row>
    <row r="132" spans="2:14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2"/>
    </row>
    <row r="133" spans="2:14" ht="14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2"/>
    </row>
    <row r="134" spans="2:14" ht="14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2"/>
    </row>
    <row r="135" spans="2:14" ht="14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2"/>
    </row>
    <row r="136" spans="2:14" ht="14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2"/>
    </row>
    <row r="137" spans="2:14" ht="14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2"/>
    </row>
    <row r="138" spans="2:14" ht="14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2"/>
    </row>
    <row r="139" spans="2:14" ht="14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2"/>
    </row>
    <row r="140" spans="2:14" ht="14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</row>
    <row r="141" spans="2:14" ht="14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2"/>
    </row>
    <row r="142" spans="2:14" ht="14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2"/>
    </row>
    <row r="143" spans="2:14" ht="14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</row>
    <row r="144" spans="2:14" ht="14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2"/>
    </row>
    <row r="145" spans="2:14" ht="14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2"/>
    </row>
    <row r="146" spans="2:14" ht="14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2"/>
    </row>
    <row r="147" spans="2:14" ht="14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2"/>
    </row>
    <row r="148" spans="2:14" ht="14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2"/>
    </row>
    <row r="149" spans="2:14" ht="14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2"/>
    </row>
    <row r="150" spans="2:14" ht="14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2"/>
    </row>
    <row r="151" spans="2:14" ht="14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2"/>
    </row>
    <row r="152" spans="2:14" ht="14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2"/>
    </row>
    <row r="153" spans="2:14" ht="14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2"/>
    </row>
    <row r="154" spans="2:14" ht="14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</row>
    <row r="155" spans="2:14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</row>
    <row r="156" spans="2:14" ht="14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</row>
    <row r="157" spans="2:14" ht="14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</row>
    <row r="158" spans="2:14" ht="14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</row>
    <row r="159" spans="2:14" ht="14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</row>
    <row r="160" spans="2:14" ht="14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2"/>
    </row>
    <row r="161" spans="2:14" ht="14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2"/>
    </row>
    <row r="162" spans="2:14" ht="14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2"/>
    </row>
    <row r="163" spans="2:14" ht="14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2"/>
    </row>
    <row r="164" spans="2:14" ht="14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2"/>
    </row>
    <row r="165" spans="2:14" ht="14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2"/>
    </row>
    <row r="166" spans="2:14" ht="14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2"/>
    </row>
    <row r="167" spans="2:14" ht="14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2"/>
    </row>
    <row r="168" spans="2:14" ht="14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</row>
    <row r="169" spans="2:14" ht="14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2"/>
    </row>
    <row r="170" spans="2:14" ht="14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2"/>
    </row>
    <row r="171" spans="2:14" ht="14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2"/>
    </row>
    <row r="172" spans="2:14" ht="14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2"/>
    </row>
    <row r="173" spans="2:14" ht="14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2"/>
    </row>
    <row r="174" spans="2:14" ht="14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2"/>
    </row>
    <row r="175" spans="2:14" ht="14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2"/>
    </row>
    <row r="176" spans="2:14" ht="14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2"/>
    </row>
    <row r="177" spans="2:14" ht="14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</row>
    <row r="178" spans="2:14" ht="14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2"/>
    </row>
    <row r="179" spans="2:14" ht="14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2"/>
    </row>
    <row r="180" spans="2:14" ht="14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</row>
    <row r="181" spans="2:14" ht="14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2"/>
    </row>
    <row r="182" spans="2:14" ht="14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2"/>
    </row>
    <row r="183" spans="2:14" ht="14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2"/>
    </row>
    <row r="184" spans="2:14" ht="14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2"/>
    </row>
    <row r="185" spans="2:14" ht="14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2"/>
    </row>
    <row r="186" spans="2:14" ht="14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2"/>
    </row>
    <row r="187" spans="2:14" ht="14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</row>
    <row r="188" spans="2:14" ht="14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</row>
    <row r="189" spans="2:14" ht="14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</row>
    <row r="190" spans="2:14" ht="14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</row>
    <row r="191" spans="2:14" ht="14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2"/>
    </row>
    <row r="192" spans="2:14" ht="14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2"/>
    </row>
    <row r="193" spans="2:14" ht="14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2"/>
    </row>
    <row r="194" spans="2:14" ht="14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2"/>
    </row>
    <row r="195" spans="2:14" ht="14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</row>
    <row r="196" spans="2:14" ht="14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2"/>
    </row>
    <row r="197" spans="2:19" ht="14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3"/>
      <c r="P197" s="2"/>
      <c r="Q197" s="2"/>
      <c r="R197" s="127"/>
      <c r="S197" s="127"/>
    </row>
    <row r="198" spans="2:19" ht="14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2"/>
      <c r="O198" s="3"/>
      <c r="P198" s="2"/>
      <c r="Q198" s="2"/>
      <c r="R198" s="127"/>
      <c r="S198" s="127"/>
    </row>
    <row r="199" spans="2:19" ht="14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2"/>
      <c r="O199" s="3"/>
      <c r="P199" s="2"/>
      <c r="Q199" s="2"/>
      <c r="R199" s="127"/>
      <c r="S199" s="127"/>
    </row>
    <row r="200" spans="2:19" ht="14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2"/>
      <c r="O200" s="3"/>
      <c r="P200" s="2"/>
      <c r="Q200" s="2"/>
      <c r="R200" s="127"/>
      <c r="S200" s="127"/>
    </row>
    <row r="201" spans="2:19" ht="14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2"/>
      <c r="O201" s="3"/>
      <c r="P201" s="2"/>
      <c r="Q201" s="2"/>
      <c r="R201" s="127"/>
      <c r="S201" s="127"/>
    </row>
    <row r="202" spans="2:19" ht="14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2"/>
      <c r="O202" s="3"/>
      <c r="P202" s="2"/>
      <c r="Q202" s="2"/>
      <c r="R202" s="127"/>
      <c r="S202" s="127"/>
    </row>
    <row r="203" spans="2:19" ht="14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2"/>
      <c r="O203" s="3"/>
      <c r="P203" s="2"/>
      <c r="Q203" s="2"/>
      <c r="R203" s="127"/>
      <c r="S203" s="127"/>
    </row>
    <row r="204" spans="2:19" ht="14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3"/>
      <c r="P204" s="2"/>
      <c r="Q204" s="2"/>
      <c r="R204" s="127"/>
      <c r="S204" s="127"/>
    </row>
    <row r="205" spans="2:19" ht="14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2"/>
      <c r="O205" s="3"/>
      <c r="P205" s="2"/>
      <c r="Q205" s="2"/>
      <c r="R205" s="127"/>
      <c r="S205" s="127"/>
    </row>
    <row r="206" spans="2:19" ht="14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3"/>
      <c r="P206" s="2"/>
      <c r="Q206" s="2"/>
      <c r="R206" s="127"/>
      <c r="S206" s="127"/>
    </row>
    <row r="207" spans="2:19" ht="14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2"/>
      <c r="O207" s="3"/>
      <c r="P207" s="2"/>
      <c r="Q207" s="2"/>
      <c r="R207" s="127"/>
      <c r="S207" s="127"/>
    </row>
    <row r="208" spans="2:19" ht="14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3"/>
      <c r="P208" s="2"/>
      <c r="Q208" s="2"/>
      <c r="R208" s="127"/>
      <c r="S208" s="127"/>
    </row>
    <row r="209" spans="2:19" ht="14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2"/>
      <c r="O209" s="3"/>
      <c r="P209" s="2"/>
      <c r="Q209" s="2"/>
      <c r="R209" s="127"/>
      <c r="S209" s="127"/>
    </row>
    <row r="210" spans="2:19" ht="14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2"/>
      <c r="O210" s="3"/>
      <c r="P210" s="2"/>
      <c r="Q210" s="2"/>
      <c r="R210" s="127"/>
      <c r="S210" s="127"/>
    </row>
    <row r="211" spans="2:19" ht="14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3"/>
      <c r="P211" s="2"/>
      <c r="Q211" s="2"/>
      <c r="R211" s="127"/>
      <c r="S211" s="127"/>
    </row>
    <row r="212" spans="2:19" ht="14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2"/>
      <c r="O212" s="3"/>
      <c r="P212" s="2"/>
      <c r="Q212" s="2"/>
      <c r="R212" s="127"/>
      <c r="S212" s="127"/>
    </row>
    <row r="213" spans="2:19" ht="14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3"/>
      <c r="P213" s="2"/>
      <c r="Q213" s="2"/>
      <c r="R213" s="127"/>
      <c r="S213" s="127"/>
    </row>
    <row r="214" spans="2:19" ht="14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2"/>
      <c r="O214" s="3"/>
      <c r="P214" s="2"/>
      <c r="Q214" s="2"/>
      <c r="R214" s="127"/>
      <c r="S214" s="127"/>
    </row>
    <row r="215" spans="2:19" ht="14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2"/>
      <c r="O215" s="3"/>
      <c r="P215" s="2"/>
      <c r="Q215" s="2"/>
      <c r="R215" s="127"/>
      <c r="S215" s="127"/>
    </row>
    <row r="216" spans="2:19" ht="14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2"/>
      <c r="O216" s="3"/>
      <c r="P216" s="2"/>
      <c r="Q216" s="2"/>
      <c r="R216" s="127"/>
      <c r="S216" s="127"/>
    </row>
    <row r="217" spans="2:19" ht="14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2"/>
      <c r="O217" s="3"/>
      <c r="P217" s="2"/>
      <c r="Q217" s="2"/>
      <c r="R217" s="127"/>
      <c r="S217" s="127"/>
    </row>
    <row r="218" spans="2:19" ht="14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3"/>
      <c r="P218" s="2"/>
      <c r="Q218" s="2"/>
      <c r="R218" s="127"/>
      <c r="S218" s="127"/>
    </row>
    <row r="219" spans="2:19" ht="14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2"/>
      <c r="O219" s="3"/>
      <c r="P219" s="2"/>
      <c r="Q219" s="2"/>
      <c r="R219" s="127"/>
      <c r="S219" s="127"/>
    </row>
    <row r="220" spans="2:19" ht="14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2"/>
      <c r="O220" s="3"/>
      <c r="P220" s="2"/>
      <c r="Q220" s="2"/>
      <c r="R220" s="127"/>
      <c r="S220" s="127"/>
    </row>
    <row r="221" spans="2:19" ht="14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2"/>
      <c r="O221" s="3"/>
      <c r="P221" s="2"/>
      <c r="Q221" s="2"/>
      <c r="R221" s="127"/>
      <c r="S221" s="127"/>
    </row>
    <row r="222" spans="2:19" ht="14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2"/>
      <c r="O222" s="3"/>
      <c r="P222" s="2"/>
      <c r="Q222" s="2"/>
      <c r="R222" s="127"/>
      <c r="S222" s="127"/>
    </row>
    <row r="223" spans="2:19" ht="14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3"/>
      <c r="P223" s="2"/>
      <c r="Q223" s="2"/>
      <c r="R223" s="127"/>
      <c r="S223" s="127"/>
    </row>
    <row r="224" spans="2:19" ht="14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2"/>
      <c r="O224" s="3"/>
      <c r="P224" s="2"/>
      <c r="Q224" s="2"/>
      <c r="R224" s="127"/>
      <c r="S224" s="127"/>
    </row>
    <row r="225" spans="2:19" ht="14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3"/>
      <c r="P225" s="2"/>
      <c r="Q225" s="2"/>
      <c r="R225" s="127"/>
      <c r="S225" s="127"/>
    </row>
    <row r="226" spans="2:19" ht="14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2"/>
      <c r="O226" s="3"/>
      <c r="P226" s="2"/>
      <c r="Q226" s="2"/>
      <c r="R226" s="127"/>
      <c r="S226" s="127"/>
    </row>
    <row r="227" spans="2:19" ht="14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3"/>
      <c r="P227" s="2"/>
      <c r="Q227" s="2"/>
      <c r="R227" s="127"/>
      <c r="S227" s="127"/>
    </row>
    <row r="228" spans="2:19" ht="14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2"/>
      <c r="O228" s="3"/>
      <c r="P228" s="2"/>
      <c r="Q228" s="2"/>
      <c r="R228" s="127"/>
      <c r="S228" s="127"/>
    </row>
    <row r="229" spans="2:19" ht="14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3"/>
      <c r="P229" s="2"/>
      <c r="Q229" s="2"/>
      <c r="R229" s="127"/>
      <c r="S229" s="127"/>
    </row>
    <row r="230" spans="2:19" ht="14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2"/>
      <c r="O230" s="3"/>
      <c r="P230" s="2"/>
      <c r="Q230" s="2"/>
      <c r="R230" s="127"/>
      <c r="S230" s="127"/>
    </row>
    <row r="231" spans="2:19" ht="14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2"/>
      <c r="O231" s="3"/>
      <c r="P231" s="2"/>
      <c r="Q231" s="2"/>
      <c r="R231" s="127"/>
      <c r="S231" s="127"/>
    </row>
    <row r="232" spans="2:19" ht="14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3"/>
      <c r="P232" s="2"/>
      <c r="Q232" s="2"/>
      <c r="R232" s="127"/>
      <c r="S232" s="127"/>
    </row>
    <row r="233" spans="2:14" ht="14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2"/>
    </row>
    <row r="234" spans="2:14" ht="14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</row>
    <row r="235" spans="2:14" ht="14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2"/>
    </row>
    <row r="236" spans="2:14" ht="14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2"/>
    </row>
    <row r="237" spans="2:14" ht="14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2"/>
    </row>
    <row r="238" spans="2:14" ht="14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2"/>
    </row>
    <row r="239" spans="2:14" ht="14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2"/>
    </row>
    <row r="240" spans="2:14" ht="14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2"/>
    </row>
    <row r="241" spans="2:14" ht="14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</row>
    <row r="242" spans="2:14" ht="14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2"/>
    </row>
    <row r="243" spans="2:14" ht="14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</row>
    <row r="244" spans="2:14" ht="14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2"/>
    </row>
    <row r="245" spans="2:14" ht="14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</row>
    <row r="246" spans="2:14" ht="14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2"/>
    </row>
    <row r="247" spans="2:14" ht="14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2"/>
    </row>
    <row r="248" spans="2:14" ht="14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</row>
    <row r="249" spans="2:14" ht="14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2"/>
    </row>
    <row r="250" spans="2:14" ht="14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</row>
    <row r="251" spans="2:14" ht="14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2"/>
    </row>
    <row r="252" spans="2:14" ht="14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2"/>
    </row>
    <row r="253" spans="2:14" ht="14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2"/>
    </row>
    <row r="254" spans="2:14" ht="14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2"/>
    </row>
    <row r="255" spans="2:14" ht="14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2"/>
    </row>
    <row r="256" spans="2:14" ht="14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2"/>
    </row>
    <row r="257" spans="2:14" ht="14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2"/>
    </row>
    <row r="258" spans="2:14" ht="14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2"/>
    </row>
    <row r="259" spans="2:14" ht="14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2"/>
    </row>
    <row r="260" spans="2:14" ht="14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2"/>
    </row>
    <row r="261" spans="2:14" ht="14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2"/>
    </row>
    <row r="262" spans="2:14" ht="14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2"/>
    </row>
    <row r="263" spans="2:14" ht="14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2"/>
    </row>
    <row r="264" spans="2:14" ht="14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2"/>
    </row>
    <row r="265" spans="2:14" ht="14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2"/>
    </row>
    <row r="266" spans="2:14" ht="14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2"/>
    </row>
    <row r="267" spans="2:14" ht="14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2"/>
    </row>
    <row r="268" spans="2:14" ht="14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2"/>
    </row>
    <row r="269" spans="2:14" ht="14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2"/>
    </row>
    <row r="270" spans="2:14" ht="14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2"/>
    </row>
    <row r="271" spans="2:14" ht="14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2"/>
    </row>
    <row r="272" spans="2:14" ht="14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2"/>
    </row>
    <row r="273" spans="2:14" ht="14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2"/>
    </row>
    <row r="274" spans="2:14" ht="14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2"/>
    </row>
    <row r="275" spans="2:14" ht="14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2"/>
    </row>
    <row r="276" spans="2:14" ht="14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2"/>
    </row>
    <row r="277" spans="2:14" ht="14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2"/>
    </row>
    <row r="278" spans="2:14" ht="14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2"/>
    </row>
    <row r="279" spans="2:14" ht="14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2"/>
    </row>
    <row r="280" spans="2:14" ht="14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2"/>
    </row>
    <row r="281" spans="2:14" ht="14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2"/>
    </row>
    <row r="282" spans="2:14" ht="14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2"/>
    </row>
    <row r="283" spans="2:14" ht="14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2"/>
    </row>
    <row r="284" spans="2:14" ht="14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2"/>
    </row>
    <row r="285" spans="2:14" ht="14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2"/>
    </row>
    <row r="286" spans="2:14" ht="14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2"/>
    </row>
    <row r="287" spans="2:14" ht="14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2"/>
    </row>
    <row r="288" spans="2:14" ht="14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2"/>
    </row>
    <row r="289" spans="2:14" ht="14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2"/>
    </row>
    <row r="290" spans="2:14" ht="14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2"/>
    </row>
    <row r="291" spans="2:14" ht="14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2"/>
    </row>
    <row r="292" spans="2:14" ht="14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2"/>
    </row>
    <row r="293" spans="2:14" ht="14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2"/>
    </row>
    <row r="294" spans="2:14" ht="14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2"/>
    </row>
    <row r="295" spans="2:14" ht="14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2"/>
    </row>
    <row r="296" spans="2:14" ht="14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2"/>
    </row>
    <row r="297" spans="2:14" ht="14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2"/>
    </row>
    <row r="298" spans="2:14" ht="14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2"/>
    </row>
    <row r="299" spans="2:14" ht="14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2"/>
    </row>
    <row r="300" spans="2:14" ht="14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2"/>
    </row>
    <row r="301" spans="2:14" ht="14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2"/>
    </row>
    <row r="302" spans="2:14" ht="14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2"/>
    </row>
    <row r="303" spans="2:14" ht="14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2"/>
    </row>
    <row r="304" spans="2:14" ht="14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2"/>
    </row>
    <row r="305" spans="2:14" ht="14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2"/>
    </row>
    <row r="306" spans="2:14" ht="14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2"/>
    </row>
    <row r="307" spans="2:14" ht="14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2"/>
    </row>
    <row r="308" spans="2:14" ht="14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2"/>
    </row>
    <row r="309" spans="2:14" ht="14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2"/>
    </row>
    <row r="310" spans="2:14" ht="14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2"/>
    </row>
    <row r="311" spans="2:14" ht="14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2"/>
    </row>
    <row r="312" spans="2:14" ht="14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2"/>
    </row>
    <row r="313" spans="2:14" ht="14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2"/>
    </row>
    <row r="314" spans="2:14" ht="14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2"/>
    </row>
    <row r="315" spans="2:14" ht="14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2"/>
    </row>
    <row r="316" spans="2:14" ht="14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2"/>
    </row>
    <row r="317" spans="2:14" ht="14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2"/>
    </row>
    <row r="318" spans="2:14" ht="14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2"/>
    </row>
    <row r="319" spans="2:14" ht="14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2"/>
    </row>
    <row r="320" spans="2:14" ht="14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2"/>
    </row>
    <row r="321" spans="2:14" ht="14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2"/>
    </row>
    <row r="322" spans="2:14" ht="14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2"/>
    </row>
    <row r="323" spans="2:14" ht="14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2"/>
    </row>
    <row r="324" spans="2:14" ht="14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2"/>
    </row>
    <row r="325" spans="2:14" ht="14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2"/>
    </row>
    <row r="326" spans="2:14" ht="14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2"/>
    </row>
    <row r="327" spans="2:14" ht="14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2"/>
    </row>
    <row r="328" spans="2:14" ht="14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2"/>
    </row>
    <row r="329" spans="2:14" ht="14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2"/>
    </row>
    <row r="330" spans="2:14" ht="14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2"/>
    </row>
    <row r="331" spans="2:14" ht="14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2"/>
    </row>
    <row r="332" spans="2:14" ht="14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2"/>
    </row>
    <row r="333" spans="2:14" ht="14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2"/>
    </row>
    <row r="334" spans="2:14" ht="14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2"/>
    </row>
    <row r="335" spans="2:14" ht="14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2"/>
    </row>
    <row r="336" spans="2:14" ht="14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2"/>
    </row>
    <row r="337" spans="2:14" ht="14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2"/>
    </row>
    <row r="338" spans="2:14" ht="14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2"/>
    </row>
    <row r="339" spans="2:14" ht="14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2"/>
    </row>
    <row r="340" spans="2:14" ht="14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2"/>
    </row>
    <row r="341" spans="2:14" ht="14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2"/>
    </row>
    <row r="342" spans="2:14" ht="14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2"/>
    </row>
    <row r="343" spans="2:11" ht="14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4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4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4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4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4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4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4.25">
      <c r="B350" s="2"/>
      <c r="C350" s="2"/>
      <c r="D350" s="2"/>
      <c r="E350" s="2"/>
      <c r="F350" s="2"/>
      <c r="G350" s="2"/>
      <c r="H350" s="2"/>
      <c r="I350" s="2"/>
      <c r="J350" s="2"/>
      <c r="K350" s="2"/>
    </row>
  </sheetData>
  <sheetProtection password="CC43" sheet="1" selectLockedCells="1"/>
  <mergeCells count="37">
    <mergeCell ref="L64:M64"/>
    <mergeCell ref="C61:I61"/>
    <mergeCell ref="C62:I62"/>
    <mergeCell ref="C63:I63"/>
    <mergeCell ref="C49:G49"/>
    <mergeCell ref="C56:G56"/>
    <mergeCell ref="H51:J51"/>
    <mergeCell ref="H52:J52"/>
    <mergeCell ref="H53:J53"/>
    <mergeCell ref="H54:J54"/>
    <mergeCell ref="H50:J50"/>
    <mergeCell ref="A1:Q1"/>
    <mergeCell ref="D7:J7"/>
    <mergeCell ref="B30:J30"/>
    <mergeCell ref="C46:G46"/>
    <mergeCell ref="H46:J46"/>
    <mergeCell ref="C2:F2"/>
    <mergeCell ref="C55:G55"/>
    <mergeCell ref="C58:J58"/>
    <mergeCell ref="D6:F6"/>
    <mergeCell ref="H48:J48"/>
    <mergeCell ref="H47:J47"/>
    <mergeCell ref="H49:J49"/>
    <mergeCell ref="H56:J56"/>
    <mergeCell ref="C47:G47"/>
    <mergeCell ref="C48:G48"/>
    <mergeCell ref="H44:I44"/>
    <mergeCell ref="H55:J55"/>
    <mergeCell ref="M46:N46"/>
    <mergeCell ref="C57:J57"/>
    <mergeCell ref="L59:N59"/>
    <mergeCell ref="B47:B56"/>
    <mergeCell ref="C50:G50"/>
    <mergeCell ref="C51:G51"/>
    <mergeCell ref="C52:G52"/>
    <mergeCell ref="C53:G53"/>
    <mergeCell ref="C54:G54"/>
  </mergeCells>
  <dataValidations count="12">
    <dataValidation type="whole" allowBlank="1" showInputMessage="1" showErrorMessage="1" errorTitle="กรอกข้อมูลชนิดตัวเลขเท่านั้น" error="กรอกเฉพาะตัวเลข 0-100 เท่านั้น" sqref="C8:C11 G3:G4 L14 C38:C42 C31:C35 C24:C28 C17:C21">
      <formula1>0</formula1>
      <formula2>100</formula2>
    </dataValidation>
    <dataValidation type="list" allowBlank="1" showInputMessage="1" showErrorMessage="1" sqref="C2:F2">
      <formula1>$X$1:$X$4</formula1>
    </dataValidation>
    <dataValidation type="whole" allowBlank="1" showInputMessage="1" showErrorMessage="1" errorTitle="กรอกข้อมูลชนิดตัวเลขเท่านั้น" error="กรอกข้อมูลชนิดตัวเลข 0-23 เท่านั้น" sqref="P8:P10">
      <formula1>0</formula1>
      <formula2>23</formula2>
    </dataValidation>
    <dataValidation type="whole" allowBlank="1" showInputMessage="1" showErrorMessage="1" errorTitle="กรอกข้อมูลชนิดตัวเลขเท่านั้น" error="กรอกข้อมูลชนิดตัวเลข 1-31 เท่านั้น" sqref="L8:L10 N38:N39 N31:N32 N24:N25 N17:N18">
      <formula1>1</formula1>
      <formula2>31</formula2>
    </dataValidation>
    <dataValidation type="whole" allowBlank="1" showInputMessage="1" showErrorMessage="1" errorTitle="กรอกข้อมูลชนิดตัวเลขเท่านั้น" error="กรอกข้อมูลชนิดตัวเลข 1-12 เท่านั้น" sqref="M8:M10 O38:O39 O31:O32 O24:O25 O17:O18">
      <formula1>1</formula1>
      <formula2>12</formula2>
    </dataValidation>
    <dataValidation type="whole" allowBlank="1" showInputMessage="1" showErrorMessage="1" errorTitle="กรอกข้อมูลชนิดตัวเลขเท่านั้น" error="กรอกข้อมูลชนิดตัวเลข 0-60 เท่านั้น" sqref="Q10:S10">
      <formula1>0</formula1>
      <formula2>23</formula2>
    </dataValidation>
    <dataValidation type="whole" allowBlank="1" showInputMessage="1" showErrorMessage="1" errorTitle="กรอกข้อมูลชนิดตัวเลขเท่านั้น" error="กรอกเฉพาะตัวเลขเท่านั้น" sqref="G17:G21 G38:G42 G31:G35 G24:G28 L58">
      <formula1>0</formula1>
      <formula2>9999</formula2>
    </dataValidation>
    <dataValidation type="custom" allowBlank="1" showInputMessage="1" showErrorMessage="1" prompt="กรอกราคาแบบเที่ยวเดียว โปรแกรมจะคิดแบบ ไปกลับให้" errorTitle="กรุณาเลือกวิธีคำนวณ" error="ไม่สามารถคำนวณแบบเที่ยวเดียวและไปกลับในรายการเดียวได้ กรุณากรอกรายการใดรายการหนึ่ง" sqref="M47:M56">
      <formula1>IF(L47&gt;0,,)</formula1>
    </dataValidation>
    <dataValidation type="custom" allowBlank="1" showInputMessage="1" showErrorMessage="1" errorTitle="กรุณาเลือกวิธีคำนวณ" error="ไม่สามารถคำนวนแบบเที่ยวเดียวและไปกลับในรายการเดียวได้ กรุณากรอกรายการใดรายการหนึ่ง" sqref="L47:L56">
      <formula1>IF(M47&gt;0,,)</formula1>
    </dataValidation>
    <dataValidation type="whole" allowBlank="1" showInputMessage="1" showErrorMessage="1" errorTitle="กรอกข้อมูลชนิดตัวเลขเท่านั้น" error="กรอกเฉพาะตัวเลขเท่านั้น" sqref="J62:J63 M58 K58">
      <formula1>0</formula1>
      <formula2>999999</formula2>
    </dataValidation>
    <dataValidation type="whole" allowBlank="1" showInputMessage="1" showErrorMessage="1" errorTitle="กรอกข้อมูลชนิดตัวเลขเท่านั้น" error="กรอกข้อมูลชนิดตัวเลข 0-60 เท่านั้น" sqref="Q8:Q9">
      <formula1>0</formula1>
      <formula2>59</formula2>
    </dataValidation>
    <dataValidation allowBlank="1" showInputMessage="1" showErrorMessage="1" errorTitle="กรอกข้อมูลชนิดตัวเลขเท่านั้น" error="กรอกข้อมูลชนิดตัวเลข 0-60 เท่านั้น" sqref="R8:S9 R17:R18 R24:R25 R31:R32 R38:R39"/>
  </dataValidations>
  <printOptions/>
  <pageMargins left="0.12310606060606061" right="0.09114583333333333" top="0.30303030303030304" bottom="0.32196969696969696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0.140625" style="0" bestFit="1" customWidth="1"/>
  </cols>
  <sheetData>
    <row r="1" spans="1:2" ht="14.25">
      <c r="A1" t="s">
        <v>9</v>
      </c>
      <c r="B1" s="4">
        <v>2559</v>
      </c>
    </row>
  </sheetData>
  <sheetProtection password="CC7F" sheet="1" selectLockedCells="1"/>
  <dataValidations count="1">
    <dataValidation type="list" allowBlank="1" showInputMessage="1" showErrorMessage="1" sqref="D2">
      <formula1>$B$2:$B$4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Semi-Pro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Ropp</dc:creator>
  <cp:keywords/>
  <dc:description/>
  <cp:lastModifiedBy>to2n</cp:lastModifiedBy>
  <cp:lastPrinted>2016-02-23T03:59:17Z</cp:lastPrinted>
  <dcterms:created xsi:type="dcterms:W3CDTF">2011-01-12T04:09:59Z</dcterms:created>
  <dcterms:modified xsi:type="dcterms:W3CDTF">2016-02-23T04:05:47Z</dcterms:modified>
  <cp:category/>
  <cp:version/>
  <cp:contentType/>
  <cp:contentStatus/>
</cp:coreProperties>
</file>